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1打ダメージ" sheetId="1" r:id="rId1"/>
    <sheet name="ミルダメージ" sheetId="2" r:id="rId2"/>
    <sheet name="スマッシュダメージ" sheetId="3" r:id="rId3"/>
  </sheets>
  <definedNames/>
  <calcPr fullCalcOnLoad="1"/>
</workbook>
</file>

<file path=xl/sharedStrings.xml><?xml version="1.0" encoding="utf-8"?>
<sst xmlns="http://schemas.openxmlformats.org/spreadsheetml/2006/main" count="243" uniqueCount="79">
  <si>
    <t>str</t>
  </si>
  <si>
    <t>最大ダメージ</t>
  </si>
  <si>
    <t>最小ダメージ</t>
  </si>
  <si>
    <t>使用ランス</t>
  </si>
  <si>
    <t>ナイトランス（248式）</t>
  </si>
  <si>
    <t>ライオンクローランス（254式）</t>
  </si>
  <si>
    <t>ES（pre）</t>
  </si>
  <si>
    <t>ES(suf)</t>
  </si>
  <si>
    <t>シージ</t>
  </si>
  <si>
    <t>貫通</t>
  </si>
  <si>
    <t>メダル</t>
  </si>
  <si>
    <t>ブラインド</t>
  </si>
  <si>
    <t>職人改造値(str)</t>
  </si>
  <si>
    <t>※ランス装備時のバランスは、</t>
  </si>
  <si>
    <t>http://mabinogi.wikiwiki.jp/index.php?cmd=read&amp;page=%A5%B9%A5%C6%A1%BC%A5%BF%A5%B9%2F%A5%D0%A5%E9%A5%F3%A5%B9&amp;word=%A5%D0%A5%E9%A5%F3%A5%B9</t>
  </si>
  <si>
    <t>を参照</t>
  </si>
  <si>
    <t>保護値</t>
  </si>
  <si>
    <t>保護減算値</t>
  </si>
  <si>
    <t>リッチ</t>
  </si>
  <si>
    <t>クロコダイル</t>
  </si>
  <si>
    <t>素手でのステータス</t>
  </si>
  <si>
    <t>ランスマスタリランク</t>
  </si>
  <si>
    <t>ランスマスタリ</t>
  </si>
  <si>
    <t>ランク</t>
  </si>
  <si>
    <t>最大</t>
  </si>
  <si>
    <t>最小</t>
  </si>
  <si>
    <t>練習</t>
  </si>
  <si>
    <t>F</t>
  </si>
  <si>
    <t>E</t>
  </si>
  <si>
    <t>D</t>
  </si>
  <si>
    <t>C</t>
  </si>
  <si>
    <t>B</t>
  </si>
  <si>
    <t>A</t>
  </si>
  <si>
    <t>合計</t>
  </si>
  <si>
    <t>ピアシングレベル</t>
  </si>
  <si>
    <t>で計算。</t>
  </si>
  <si>
    <t>※敵の防御は０で計算。実際にはこれに防御減少分のダメージが加わります。</t>
  </si>
  <si>
    <t>※ダメージの平均値＝（最大-最小）*（バランス/100）+最小　　で計算。両端の丸めは考慮してません。詳しくは</t>
  </si>
  <si>
    <t>○ダメージの平均値（ES両面ピアシング付）</t>
  </si>
  <si>
    <t>○ダメージの平均値（ES片面ピアシング付）</t>
  </si>
  <si>
    <t>ランスマスタリランク</t>
  </si>
  <si>
    <t>ES（pre）</t>
  </si>
  <si>
    <t>ピアシングレベル</t>
  </si>
  <si>
    <t>ピアシングレベル</t>
  </si>
  <si>
    <t>ピアシングレベル</t>
  </si>
  <si>
    <t>http://mabinogi.wikiwiki.jp/index.php?cmd=read&amp;page=%A5%B9%A5%C6%A1%BC%A5%BF%A5%B9%2F%A5%D0%A5%E9%A5%F3%A5%B9&amp;word=%A5%D0%A5%E9%A5%F3%A5%B9</t>
  </si>
  <si>
    <t>ランスマスタリ</t>
  </si>
  <si>
    <t>ランク</t>
  </si>
  <si>
    <t>F</t>
  </si>
  <si>
    <t>E</t>
  </si>
  <si>
    <t>D</t>
  </si>
  <si>
    <t>C</t>
  </si>
  <si>
    <t>B</t>
  </si>
  <si>
    <t>A</t>
  </si>
  <si>
    <t>ウィンドミル</t>
  </si>
  <si>
    <t>HG</t>
  </si>
  <si>
    <t>ウィンドミルランク</t>
  </si>
  <si>
    <t>スマッシュランク</t>
  </si>
  <si>
    <t>倍率（HG）</t>
  </si>
  <si>
    <t>倍率（両手武器）</t>
  </si>
  <si>
    <t>スマッシュ</t>
  </si>
  <si>
    <t>ランスマスタリランク</t>
  </si>
  <si>
    <t>ウィンドミルランク</t>
  </si>
  <si>
    <t>スマッシュランク</t>
  </si>
  <si>
    <t>ES（pre）</t>
  </si>
  <si>
    <t>F</t>
  </si>
  <si>
    <t>E</t>
  </si>
  <si>
    <t>D</t>
  </si>
  <si>
    <t>C</t>
  </si>
  <si>
    <t>B</t>
  </si>
  <si>
    <t>A</t>
  </si>
  <si>
    <t>ウィンドミル</t>
  </si>
  <si>
    <t>ランク</t>
  </si>
  <si>
    <t>HG</t>
  </si>
  <si>
    <t>スマッシュ</t>
  </si>
  <si>
    <t>クリ（参考値）</t>
  </si>
  <si>
    <t>赤枠内は変更できます。</t>
  </si>
  <si>
    <t>F</t>
  </si>
  <si>
    <t>○ダメージの平均値（ピアシングは武器のみ）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</si>
</sst>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>
        <color indexed="10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>
        <color indexed="10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 diagonalUp="1">
      <left style="medium">
        <color indexed="10"/>
      </left>
      <right>
        <color indexed="63"/>
      </right>
      <top style="medium">
        <color indexed="10"/>
      </top>
      <bottom style="medium"/>
      <diagonal style="thin"/>
    </border>
    <border diagonalUp="1">
      <left>
        <color indexed="63"/>
      </left>
      <right>
        <color indexed="63"/>
      </right>
      <top style="medium">
        <color indexed="10"/>
      </top>
      <bottom style="medium"/>
      <diagonal style="thin"/>
    </border>
    <border diagonalUp="1">
      <left>
        <color indexed="63"/>
      </left>
      <right style="medium"/>
      <top style="medium">
        <color indexed="10"/>
      </top>
      <bottom style="medium"/>
      <diagonal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medium">
        <color indexed="10"/>
      </bottom>
    </border>
    <border>
      <left>
        <color indexed="63"/>
      </left>
      <right style="medium"/>
      <top style="medium"/>
      <bottom style="medium">
        <color indexed="10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>
        <color indexed="10"/>
      </left>
      <right>
        <color indexed="63"/>
      </right>
      <top style="dotted"/>
      <bottom style="dotted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double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double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6" applyAlignment="1">
      <alignment vertical="center"/>
    </xf>
    <xf numFmtId="0" fontId="0" fillId="0" borderId="0" xfId="0" applyBorder="1" applyAlignment="1">
      <alignment vertical="center" textRotation="90" wrapText="1"/>
    </xf>
    <xf numFmtId="176" fontId="0" fillId="0" borderId="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8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 shrinkToFit="1"/>
    </xf>
    <xf numFmtId="9" fontId="0" fillId="0" borderId="0" xfId="0" applyNumberFormat="1" applyAlignment="1">
      <alignment vertical="center"/>
    </xf>
    <xf numFmtId="9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2" xfId="0" applyBorder="1" applyAlignment="1" applyProtection="1">
      <alignment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7" xfId="0" applyBorder="1" applyAlignment="1" applyProtection="1">
      <alignment vertical="center" shrinkToFit="1"/>
      <protection/>
    </xf>
    <xf numFmtId="0" fontId="0" fillId="0" borderId="3" xfId="0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vertical="center" shrinkToFit="1"/>
      <protection/>
    </xf>
    <xf numFmtId="0" fontId="0" fillId="0" borderId="4" xfId="0" applyBorder="1" applyAlignment="1" applyProtection="1">
      <alignment horizontal="center" vertical="center" shrinkToFit="1"/>
      <protection/>
    </xf>
    <xf numFmtId="0" fontId="0" fillId="0" borderId="6" xfId="0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3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4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9" fontId="0" fillId="0" borderId="67" xfId="0" applyNumberForma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44" xfId="0" applyBorder="1" applyAlignment="1" applyProtection="1">
      <alignment vertical="center"/>
      <protection/>
    </xf>
    <xf numFmtId="0" fontId="0" fillId="0" borderId="8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50" xfId="0" applyBorder="1" applyAlignment="1" applyProtection="1">
      <alignment vertical="center" shrinkToFit="1"/>
      <protection/>
    </xf>
    <xf numFmtId="0" fontId="0" fillId="0" borderId="1" xfId="0" applyBorder="1" applyAlignment="1" applyProtection="1">
      <alignment vertical="center" shrinkToFit="1"/>
      <protection/>
    </xf>
    <xf numFmtId="0" fontId="0" fillId="0" borderId="51" xfId="0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29" xfId="0" applyBorder="1" applyAlignment="1" applyProtection="1">
      <alignment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4" xfId="0" applyBorder="1" applyAlignment="1" applyProtection="1">
      <alignment horizontal="center" vertical="center" shrinkToFit="1"/>
      <protection/>
    </xf>
    <xf numFmtId="0" fontId="0" fillId="0" borderId="6" xfId="0" applyBorder="1" applyAlignment="1" applyProtection="1">
      <alignment horizontal="center" vertical="center" shrinkToFit="1"/>
      <protection/>
    </xf>
    <xf numFmtId="0" fontId="0" fillId="0" borderId="83" xfId="0" applyBorder="1" applyAlignment="1" applyProtection="1">
      <alignment vertical="center"/>
      <protection/>
    </xf>
    <xf numFmtId="0" fontId="0" fillId="0" borderId="84" xfId="0" applyBorder="1" applyAlignment="1" applyProtection="1">
      <alignment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horizontal="center" vertical="center" shrinkToFit="1"/>
      <protection/>
    </xf>
    <xf numFmtId="9" fontId="0" fillId="0" borderId="86" xfId="0" applyNumberForma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/>
    </xf>
    <xf numFmtId="9" fontId="0" fillId="0" borderId="86" xfId="0" applyNumberForma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5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 patternType="solid">
          <bgColor rgb="FFFF0000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binogi.wikiwiki.jp/index.php?cmd=read&amp;page=%A5%B9%A5%C6%A1%BC%A5%BF%A5%B9%2F%A5%D0%A5%E9%A5%F3%A5%B9&amp;word=%A5%D0%A5%E9%A5%F3%A5%B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binogi.wikiwiki.jp/index.php?cmd=read&amp;page=%A5%B9%A5%C6%A1%BC%A5%BF%A5%B9%2F%A5%D0%A5%E9%A5%F3%A5%B9&amp;word=%A5%D0%A5%E9%A5%F3%A5%B9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binogi.wikiwiki.jp/index.php?cmd=read&amp;page=%A5%B9%A5%C6%A1%BC%A5%BF%A5%B9%2F%A5%D0%A5%E9%A5%F3%A5%B9&amp;word=%A5%D0%A5%E9%A5%F3%A5%B9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3"/>
  <sheetViews>
    <sheetView tabSelected="1" workbookViewId="0" topLeftCell="A12">
      <selection activeCell="C3" sqref="C3"/>
    </sheetView>
  </sheetViews>
  <sheetFormatPr defaultColWidth="9.00390625" defaultRowHeight="13.5"/>
  <cols>
    <col min="1" max="1" width="3.25390625" style="0" customWidth="1"/>
    <col min="2" max="2" width="11.875" style="0" bestFit="1" customWidth="1"/>
    <col min="3" max="3" width="11.875" style="0" customWidth="1"/>
    <col min="4" max="4" width="13.75390625" style="0" customWidth="1"/>
    <col min="5" max="5" width="11.125" style="0" customWidth="1"/>
    <col min="6" max="6" width="10.625" style="0" customWidth="1"/>
    <col min="7" max="7" width="7.50390625" style="0" customWidth="1"/>
    <col min="8" max="8" width="3.75390625" style="0" customWidth="1"/>
    <col min="9" max="9" width="7.50390625" style="0" customWidth="1"/>
    <col min="10" max="10" width="3.75390625" style="0" customWidth="1"/>
    <col min="11" max="11" width="7.50390625" style="0" customWidth="1"/>
    <col min="12" max="12" width="3.75390625" style="0" customWidth="1"/>
    <col min="13" max="13" width="7.50390625" style="0" customWidth="1"/>
    <col min="14" max="14" width="3.75390625" style="0" customWidth="1"/>
    <col min="15" max="15" width="7.50390625" style="0" customWidth="1"/>
    <col min="16" max="16" width="3.75390625" style="0" customWidth="1"/>
    <col min="17" max="17" width="7.50390625" style="0" customWidth="1"/>
    <col min="18" max="18" width="3.75390625" style="0" customWidth="1"/>
    <col min="19" max="19" width="7.50390625" style="0" customWidth="1"/>
    <col min="20" max="20" width="3.75390625" style="0" customWidth="1"/>
    <col min="21" max="21" width="7.50390625" style="0" customWidth="1"/>
    <col min="22" max="22" width="3.75390625" style="0" customWidth="1"/>
    <col min="23" max="23" width="7.50390625" style="0" customWidth="1"/>
    <col min="24" max="24" width="3.75390625" style="0" customWidth="1"/>
    <col min="25" max="25" width="7.50390625" style="0" customWidth="1"/>
    <col min="26" max="26" width="3.75390625" style="0" customWidth="1"/>
    <col min="27" max="27" width="7.50390625" style="0" customWidth="1"/>
    <col min="28" max="28" width="3.75390625" style="0" customWidth="1"/>
  </cols>
  <sheetData>
    <row r="1" ht="14.25" thickBot="1"/>
    <row r="2" spans="2:22" ht="14.25" thickBot="1">
      <c r="B2" s="106" t="s">
        <v>20</v>
      </c>
      <c r="C2" s="129"/>
      <c r="D2" s="55" t="s">
        <v>21</v>
      </c>
      <c r="E2" s="56" t="s">
        <v>56</v>
      </c>
      <c r="F2" s="54" t="s">
        <v>57</v>
      </c>
      <c r="I2" s="106" t="s">
        <v>33</v>
      </c>
      <c r="J2" s="124"/>
      <c r="M2" t="s">
        <v>76</v>
      </c>
      <c r="V2" s="1"/>
    </row>
    <row r="3" spans="2:17" ht="14.25" thickBot="1">
      <c r="B3" s="17" t="s">
        <v>1</v>
      </c>
      <c r="C3" s="43">
        <v>300</v>
      </c>
      <c r="D3" s="40" t="s">
        <v>77</v>
      </c>
      <c r="E3" s="40">
        <v>1</v>
      </c>
      <c r="F3" s="40" t="s">
        <v>77</v>
      </c>
      <c r="I3" s="23" t="s">
        <v>1</v>
      </c>
      <c r="J3" s="12">
        <f>VLOOKUP(D3,$B$70:$C$85,2,FALSE)+C3</f>
        <v>302</v>
      </c>
      <c r="P3" s="1"/>
      <c r="Q3" s="1"/>
    </row>
    <row r="4" spans="2:10" ht="14.25" thickBot="1">
      <c r="B4" s="18" t="s">
        <v>2</v>
      </c>
      <c r="C4" s="43">
        <v>200</v>
      </c>
      <c r="D4" s="132"/>
      <c r="E4" s="133"/>
      <c r="F4" s="134"/>
      <c r="I4" s="24" t="s">
        <v>2</v>
      </c>
      <c r="J4" s="13">
        <f>VLOOKUP($D$3,$B$70:$D$85,3,FALSE)+C4</f>
        <v>200</v>
      </c>
    </row>
    <row r="5" spans="2:8" ht="13.5">
      <c r="B5" s="8"/>
      <c r="C5" s="52"/>
      <c r="D5" s="8"/>
      <c r="G5" s="53"/>
      <c r="H5" s="14"/>
    </row>
    <row r="6" spans="2:8" ht="14.25" thickBot="1">
      <c r="B6" s="140" t="s">
        <v>13</v>
      </c>
      <c r="C6" s="140"/>
      <c r="D6" s="140"/>
      <c r="E6" s="140"/>
      <c r="F6" s="140"/>
      <c r="G6" s="53"/>
      <c r="H6" s="14"/>
    </row>
    <row r="7" spans="2:6" ht="14.25" thickBot="1">
      <c r="B7" s="40">
        <v>80</v>
      </c>
      <c r="C7" s="162" t="s">
        <v>35</v>
      </c>
      <c r="D7" s="140"/>
      <c r="E7" s="1"/>
      <c r="F7" s="1"/>
    </row>
    <row r="8" spans="4:5" ht="14.25" thickBot="1">
      <c r="D8" s="1"/>
      <c r="E8" s="1"/>
    </row>
    <row r="9" spans="2:10" ht="14.25" thickBot="1">
      <c r="B9" s="106" t="s">
        <v>3</v>
      </c>
      <c r="C9" s="126"/>
      <c r="D9" s="20" t="s">
        <v>1</v>
      </c>
      <c r="E9" s="19" t="s">
        <v>2</v>
      </c>
      <c r="F9" s="22" t="s">
        <v>34</v>
      </c>
      <c r="G9" s="141" t="s">
        <v>12</v>
      </c>
      <c r="H9" s="142"/>
      <c r="I9" s="135" t="s">
        <v>75</v>
      </c>
      <c r="J9" s="136"/>
    </row>
    <row r="10" spans="2:10" ht="14.25" thickBot="1">
      <c r="B10" s="127" t="s">
        <v>4</v>
      </c>
      <c r="C10" s="122"/>
      <c r="D10" s="40">
        <v>70</v>
      </c>
      <c r="E10" s="40">
        <v>37</v>
      </c>
      <c r="F10" s="40">
        <v>4</v>
      </c>
      <c r="G10" s="130">
        <v>20</v>
      </c>
      <c r="H10" s="131"/>
      <c r="I10" s="163">
        <v>0.24</v>
      </c>
      <c r="J10" s="146"/>
    </row>
    <row r="11" spans="2:10" ht="14.25" thickBot="1">
      <c r="B11" s="128" t="s">
        <v>5</v>
      </c>
      <c r="C11" s="116"/>
      <c r="D11" s="40">
        <v>85</v>
      </c>
      <c r="E11" s="40">
        <v>43</v>
      </c>
      <c r="F11" s="40">
        <v>2</v>
      </c>
      <c r="G11" s="130">
        <v>56</v>
      </c>
      <c r="H11" s="131"/>
      <c r="I11" s="163">
        <v>0.15</v>
      </c>
      <c r="J11" s="146"/>
    </row>
    <row r="12" ht="14.25" thickBot="1"/>
    <row r="13" spans="1:8" ht="14.25" thickBot="1">
      <c r="A13" s="4"/>
      <c r="B13" s="19" t="s">
        <v>6</v>
      </c>
      <c r="C13" s="19" t="s">
        <v>1</v>
      </c>
      <c r="D13" s="20" t="s">
        <v>2</v>
      </c>
      <c r="E13" s="21" t="s">
        <v>0</v>
      </c>
      <c r="F13" s="44" t="s">
        <v>34</v>
      </c>
      <c r="G13" s="135" t="s">
        <v>75</v>
      </c>
      <c r="H13" s="136"/>
    </row>
    <row r="14" spans="1:8" ht="14.25" thickBot="1">
      <c r="A14" s="17">
        <v>1</v>
      </c>
      <c r="B14" s="39" t="s">
        <v>8</v>
      </c>
      <c r="C14" s="40">
        <v>10</v>
      </c>
      <c r="D14" s="40"/>
      <c r="E14" s="40"/>
      <c r="F14" s="40">
        <v>1</v>
      </c>
      <c r="G14" s="163">
        <v>0.02</v>
      </c>
      <c r="H14" s="146"/>
    </row>
    <row r="15" spans="1:8" ht="14.25" thickBot="1">
      <c r="A15" s="48">
        <v>2</v>
      </c>
      <c r="B15" s="39" t="s">
        <v>11</v>
      </c>
      <c r="C15" s="40">
        <v>7</v>
      </c>
      <c r="D15" s="40"/>
      <c r="E15" s="40"/>
      <c r="F15" s="40">
        <v>2</v>
      </c>
      <c r="G15" s="163">
        <v>0.07</v>
      </c>
      <c r="H15" s="146"/>
    </row>
    <row r="16" spans="1:8" ht="14.25" thickBot="1">
      <c r="A16" s="49">
        <v>3</v>
      </c>
      <c r="B16" s="41" t="s">
        <v>18</v>
      </c>
      <c r="C16" s="40"/>
      <c r="D16" s="40"/>
      <c r="E16" s="40">
        <v>55</v>
      </c>
      <c r="F16" s="40"/>
      <c r="G16" s="145"/>
      <c r="H16" s="146"/>
    </row>
    <row r="17" spans="6:7" ht="14.25" thickBot="1">
      <c r="F17" s="2"/>
      <c r="G17" s="8"/>
    </row>
    <row r="18" spans="1:8" ht="14.25" thickBot="1">
      <c r="A18" s="4"/>
      <c r="B18" s="20" t="s">
        <v>7</v>
      </c>
      <c r="C18" s="19" t="s">
        <v>1</v>
      </c>
      <c r="D18" s="20" t="s">
        <v>2</v>
      </c>
      <c r="E18" s="21" t="s">
        <v>0</v>
      </c>
      <c r="F18" s="44" t="s">
        <v>34</v>
      </c>
      <c r="G18" s="135" t="s">
        <v>75</v>
      </c>
      <c r="H18" s="136"/>
    </row>
    <row r="19" spans="1:8" ht="14.25" thickBot="1">
      <c r="A19" s="17">
        <v>1</v>
      </c>
      <c r="B19" s="39" t="s">
        <v>9</v>
      </c>
      <c r="C19" s="40">
        <v>10</v>
      </c>
      <c r="D19" s="40"/>
      <c r="E19" s="40"/>
      <c r="F19" s="40">
        <v>2</v>
      </c>
      <c r="G19" s="145"/>
      <c r="H19" s="146"/>
    </row>
    <row r="20" spans="1:8" ht="14.25" thickBot="1">
      <c r="A20" s="48">
        <v>2</v>
      </c>
      <c r="B20" s="39" t="s">
        <v>10</v>
      </c>
      <c r="C20" s="40">
        <v>14</v>
      </c>
      <c r="D20" s="40">
        <v>16</v>
      </c>
      <c r="E20" s="40"/>
      <c r="F20" s="40">
        <v>1</v>
      </c>
      <c r="G20" s="163">
        <v>0.06</v>
      </c>
      <c r="H20" s="146"/>
    </row>
    <row r="21" spans="1:8" ht="14.25" thickBot="1">
      <c r="A21" s="50">
        <v>3</v>
      </c>
      <c r="B21" s="41" t="s">
        <v>19</v>
      </c>
      <c r="C21" s="40">
        <v>29</v>
      </c>
      <c r="D21" s="40"/>
      <c r="E21" s="40">
        <v>20</v>
      </c>
      <c r="F21" s="42"/>
      <c r="G21" s="145"/>
      <c r="H21" s="146"/>
    </row>
    <row r="22" ht="13.5">
      <c r="E22" s="2"/>
    </row>
    <row r="23" spans="2:5" ht="14.25" thickBot="1">
      <c r="B23" s="117" t="s">
        <v>78</v>
      </c>
      <c r="C23" s="117"/>
      <c r="D23" s="117"/>
      <c r="E23" s="195"/>
    </row>
    <row r="24" spans="1:28" ht="14.25" thickBot="1">
      <c r="A24" s="147"/>
      <c r="B24" s="148"/>
      <c r="C24" s="148"/>
      <c r="D24" s="149"/>
      <c r="E24" s="153" t="s">
        <v>34</v>
      </c>
      <c r="F24" s="155" t="s">
        <v>17</v>
      </c>
      <c r="G24" s="110" t="s">
        <v>16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</row>
    <row r="25" spans="1:28" ht="14.25" thickBot="1">
      <c r="A25" s="150"/>
      <c r="B25" s="151"/>
      <c r="C25" s="151"/>
      <c r="D25" s="152"/>
      <c r="E25" s="154"/>
      <c r="F25" s="156"/>
      <c r="G25" s="109">
        <v>0</v>
      </c>
      <c r="H25" s="109"/>
      <c r="I25" s="109">
        <v>10</v>
      </c>
      <c r="J25" s="109"/>
      <c r="K25" s="109">
        <v>20</v>
      </c>
      <c r="L25" s="109"/>
      <c r="M25" s="109">
        <v>30</v>
      </c>
      <c r="N25" s="109"/>
      <c r="O25" s="109">
        <v>40</v>
      </c>
      <c r="P25" s="109"/>
      <c r="Q25" s="109">
        <v>50</v>
      </c>
      <c r="R25" s="109"/>
      <c r="S25" s="109">
        <v>60</v>
      </c>
      <c r="T25" s="109"/>
      <c r="U25" s="109">
        <v>70</v>
      </c>
      <c r="V25" s="109"/>
      <c r="W25" s="109">
        <v>80</v>
      </c>
      <c r="X25" s="109"/>
      <c r="Y25" s="109">
        <v>90</v>
      </c>
      <c r="Z25" s="109"/>
      <c r="AA25" s="109">
        <v>99</v>
      </c>
      <c r="AB25" s="161"/>
    </row>
    <row r="26" spans="1:28" ht="15" thickBot="1" thickTop="1">
      <c r="A26" s="30">
        <v>1</v>
      </c>
      <c r="B26" s="113" t="str">
        <f>B16&amp;B21&amp;B10</f>
        <v>リッチクロコダイルナイトランス（248式）</v>
      </c>
      <c r="C26" s="113"/>
      <c r="D26" s="114"/>
      <c r="E26" s="37">
        <f>$F$10+F16+F21</f>
        <v>4</v>
      </c>
      <c r="F26" s="38">
        <f>IF(E26=8,16,IF(E26=7,14,IF(E26=6,12,IF(E26=5,10,IF(E26=4,8,IF(E26=3,6,IF(E26=2,4,IF(E26=1,2,0))))))))</f>
        <v>8</v>
      </c>
      <c r="G26" s="58">
        <f>((($J$3-8+$D$10+$C$16+$C$21+$G$10/2.5+$E$16/2.5+$E$21/2.5)-($J$4+$E$10+$D$16+$D$21+$G$10/3+$E$16/3+$E$21/3))*($B$7/100)+($J$4+$E$10+$D$16+$D$21+$G$10/3+$E$16/3+$E$21/3))*(1-IF((G$25-$F$26)&lt;0,0,G$25-$F$26)/100)</f>
        <v>398.5333333333333</v>
      </c>
      <c r="H26" s="58">
        <f>RANK(G26,($G$26:$G$27,$G$33:$G$40,$G$46:$G$53))</f>
        <v>6</v>
      </c>
      <c r="I26" s="58">
        <f>((($J$3-8+$D$10+$C$16+$C$21+$G$10/2.5+$E$16/2.5+$E$21/2.5)-($J$4+$E$10+$D$16+$D$21+$G$10/3+$E$16/3+$E$21/3))*($B$7/100)+($J$4+$E$10+$D$16+$D$21+$G$10/3+$E$16/3+$E$21/3))*(1-IF((I$25-$F$26)&lt;0,0,I$25-$F$26)/100)</f>
        <v>390.56266666666664</v>
      </c>
      <c r="J26" s="58">
        <f>RANK(I26,($I$26:$I$27,$I$33:$I$40,$I$46:$I$53))</f>
        <v>7</v>
      </c>
      <c r="K26" s="58">
        <f>((($J$3-8+$D$10+$C$16+$C$21+$G$10/2.5+$E$16/2.5+$E$21/2.5)-($J$4+$E$10+$D$16+$D$21+$G$10/3+$E$16/3+$E$21/3))*($B$7/100)+($J$4+$E$10+$D$16+$D$21+$G$10/3+$E$16/3+$E$21/3))*(1-IF((K$25-$F$26)&lt;0,0,K$25-$F$26)/100)</f>
        <v>350.7093333333333</v>
      </c>
      <c r="L26" s="58">
        <f>RANK(K26,($K$26:$K$27,$K$33:$K$40,$K$46:$K$53))</f>
        <v>10</v>
      </c>
      <c r="M26" s="58">
        <f>((($J$3-8+$D$10+$C$16+$C$21+$G$10/2.5+$E$16/2.5+$E$21/2.5)-($J$4+$E$10+$D$16+$D$21+$G$10/3+$E$16/3+$E$21/3))*($B$7/100)+($J$4+$E$10+$D$16+$D$21+$G$10/3+$E$16/3+$E$21/3))*(1-IF((M$25-$F$26)&lt;0,0,M$25-$F$26)/100)</f>
        <v>310.856</v>
      </c>
      <c r="N26" s="58">
        <f>RANK(M26,($M$26:$M$27,$M$33:$M$40,$M$46:$M$53))</f>
        <v>11</v>
      </c>
      <c r="O26" s="58">
        <f>((($J$3-8+$D$10+$C$16+$C$21+$G$10/2.5+$E$16/2.5+$E$21/2.5)-($J$4+$E$10+$D$16+$D$21+$G$10/3+$E$16/3+$E$21/3))*($B$7/100)+($J$4+$E$10+$D$16+$D$21+$G$10/3+$E$16/3+$E$21/3))*(1-IF((O$25-$F$26)&lt;0,0,O$25-$F$26)/100)</f>
        <v>271.00266666666664</v>
      </c>
      <c r="P26" s="58">
        <f>RANK(O26,($O$26:$O$27,$O$33:$O$40,$O$46:$O$53))</f>
        <v>12</v>
      </c>
      <c r="Q26" s="58">
        <f>((($J$3-8+$D$10+$C$16+$C$21+$G$10/2.5+$E$16/2.5+$E$21/2.5)-($J$4+$E$10+$D$16+$D$21+$G$10/3+$E$16/3+$E$21/3))*($B$7/100)+($J$4+$E$10+$D$16+$D$21+$G$10/3+$E$16/3+$E$21/3))*(1-IF((Q$25-$F$26)&lt;0,0,Q$25-$F$26)/100)</f>
        <v>231.14933333333335</v>
      </c>
      <c r="R26" s="58">
        <f>RANK(Q26,($Q$26:$Q$27,$Q$33:$Q$40,$Q$46:$Q$53))</f>
        <v>12</v>
      </c>
      <c r="S26" s="58">
        <f>((($J$3-8+$D$10+$C$16+$C$21+$G$10/2.5+$E$16/2.5+$E$21/2.5)-($J$4+$E$10+$D$16+$D$21+$G$10/3+$E$16/3+$E$21/3))*($B$7/100)+($J$4+$E$10+$D$16+$D$21+$G$10/3+$E$16/3+$E$21/3))*(1-IF((S$25-$F$26)&lt;0,0,S$25-$F$26)/100)</f>
        <v>191.296</v>
      </c>
      <c r="T26" s="58">
        <f>RANK(S26,($S$26:$S$27,$S$33:$S$40,$S$46:$S$53))</f>
        <v>13</v>
      </c>
      <c r="U26" s="58">
        <f>((($J$3-8+$D$10+$C$16+$C$21+$G$10/2.5+$E$16/2.5+$E$21/2.5)-($J$4+$E$10+$D$16+$D$21+$G$10/3+$E$16/3+$E$21/3))*($B$7/100)+($J$4+$E$10+$D$16+$D$21+$G$10/3+$E$16/3+$E$21/3))*(1-IF((U$25-$F$26)&lt;0,0,U$25-$F$26)/100)</f>
        <v>151.44266666666667</v>
      </c>
      <c r="V26" s="58">
        <f>RANK(U26,($U$26:$U$27,$U$33:$U$40,$U$46:$U$53))</f>
        <v>14</v>
      </c>
      <c r="W26" s="58">
        <f>((($J$3-8+$D$10+$C$16+$C$21+$G$10/2.5+$E$16/2.5+$E$21/2.5)-($J$4+$E$10+$D$16+$D$21+$G$10/3+$E$16/3+$E$21/3))*($B$7/100)+($J$4+$E$10+$D$16+$D$21+$G$10/3+$E$16/3+$E$21/3))*(1-IF((W$25-$F$26)&lt;0,0,W$25-$F$26)/100)</f>
        <v>111.58933333333333</v>
      </c>
      <c r="X26" s="58">
        <f>RANK(W26,($W$26:$W$27,$W$33:$W$40,$W$46:$W$53))</f>
        <v>14</v>
      </c>
      <c r="Y26" s="58">
        <f>((($J$3-8+$D$10+$C$16+$C$21+$G$10/2.5+$E$16/2.5+$E$21/2.5)-($J$4+$E$10+$D$16+$D$21+$G$10/3+$E$16/3+$E$21/3))*($B$7/100)+($J$4+$E$10+$D$16+$D$21+$G$10/3+$E$16/3+$E$21/3))*(1-IF((Y$25-$F$26)&lt;0,0,Y$25-$F$26)/100)</f>
        <v>71.73600000000002</v>
      </c>
      <c r="Z26" s="58">
        <f>RANK(Y26,($Y$26:$Y$27,$Y$33:$Y$40,$Y$46:$Y$53))</f>
        <v>14</v>
      </c>
      <c r="AA26" s="58">
        <f>((($J$3-8+$D$10+$C$16+$C$21+$G$10/2.5+$E$16/2.5+$E$21/2.5)-($J$4+$E$10+$D$16+$D$21+$G$10/3+$E$16/3+$E$21/3))*($B$7/100)+($J$4+$E$10+$D$16+$D$21+$G$10/3+$E$16/3+$E$21/3))*(1-IF((AA$25-$F$26)&lt;0,0,AA$25-$F$26)/100)</f>
        <v>35.86799999999999</v>
      </c>
      <c r="AB26" s="59">
        <f>RANK(AA26,($AA$26:$AA$27,$AA$33:$AA$40,$AA$46:$AA$53))</f>
        <v>14</v>
      </c>
    </row>
    <row r="27" spans="1:28" ht="15" thickBot="1" thickTop="1">
      <c r="A27" s="3">
        <v>2</v>
      </c>
      <c r="B27" s="115" t="str">
        <f>B16&amp;B21&amp;B11</f>
        <v>リッチクロコダイルライオンクローランス（254式）</v>
      </c>
      <c r="C27" s="115"/>
      <c r="D27" s="116"/>
      <c r="E27" s="35">
        <f>$F$11+F16+F21</f>
        <v>2</v>
      </c>
      <c r="F27" s="36">
        <f>IF(E27=8,16,IF(E27=7,14,IF(E27=6,12,IF(E27=5,10,IF(E27=4,8,IF(E27=3,6,IF(E27=2,4,IF(E27=1,2,0))))))))</f>
        <v>4</v>
      </c>
      <c r="G27" s="60">
        <f>((($J$3-8+$D$11+$C$16+$C$21+$G$11/2.5+$E$16/2.5+$E$21/2.5)-($J$4+$E$11+$D$16+$D$21+$G$11/3+$E$16/3+$E$21/3))*($B$7/100)+($J$4+$E$11+$D$16+$D$21+$G$11/3+$E$16/3+$E$21/3))*(1-IF((G$25-$F$27)&lt;0,0,G$25-$F$27)/100)</f>
        <v>425.6533333333333</v>
      </c>
      <c r="H27" s="60">
        <f>RANK(G27,($G$26:$G$27,$G$33:$G$40,$G$46:$G$53))</f>
        <v>1</v>
      </c>
      <c r="I27" s="60">
        <f>((($J$3-8+$D$11+$C$16+$C$21+$G$11/2.5+$E$16/2.5+$E$21/2.5)-($J$4+$E$11+$D$16+$D$21+$G$11/3+$E$16/3+$E$21/3))*($B$7/100)+($J$4+$E$11+$D$16+$D$21+$G$11/3+$E$16/3+$E$21/3))*(1-IF((I$25-$F$27)&lt;0,0,I$25-$F$27)/100)</f>
        <v>400.1141333333333</v>
      </c>
      <c r="J27" s="60">
        <f>RANK(I27,($I$26:$I$27,$I$33:$I$40,$I$46:$I$53))</f>
        <v>2</v>
      </c>
      <c r="K27" s="60">
        <f>((($J$3-8+$D$11+$C$16+$C$21+$G$11/2.5+$E$16/2.5+$E$21/2.5)-($J$4+$E$11+$D$16+$D$21+$G$11/3+$E$16/3+$E$21/3))*($B$7/100)+($J$4+$E$11+$D$16+$D$21+$G$11/3+$E$16/3+$E$21/3))*(1-IF((K$25-$F$27)&lt;0,0,K$25-$F$27)/100)</f>
        <v>357.54879999999997</v>
      </c>
      <c r="L27" s="60">
        <f>RANK(K27,($K$26:$K$27,$K$33:$K$40,$K$46:$K$53))</f>
        <v>2</v>
      </c>
      <c r="M27" s="60">
        <f>((($J$3-8+$D$11+$C$16+$C$21+$G$11/2.5+$E$16/2.5+$E$21/2.5)-($J$4+$E$11+$D$16+$D$21+$G$11/3+$E$16/3+$E$21/3))*($B$7/100)+($J$4+$E$11+$D$16+$D$21+$G$11/3+$E$16/3+$E$21/3))*(1-IF((M$25-$F$27)&lt;0,0,M$25-$F$27)/100)</f>
        <v>314.98346666666663</v>
      </c>
      <c r="N27" s="60">
        <f>RANK(M27,($M$26:$M$27,$M$33:$M$40,$M$46:$M$53))</f>
        <v>4</v>
      </c>
      <c r="O27" s="60">
        <f>((($J$3-8+$D$11+$C$16+$C$21+$G$11/2.5+$E$16/2.5+$E$21/2.5)-($J$4+$E$11+$D$16+$D$21+$G$11/3+$E$16/3+$E$21/3))*($B$7/100)+($J$4+$E$11+$D$16+$D$21+$G$11/3+$E$16/3+$E$21/3))*(1-IF((O$25-$F$27)&lt;0,0,O$25-$F$27)/100)</f>
        <v>272.41813333333334</v>
      </c>
      <c r="P27" s="60">
        <f>RANK(O27,($O$26:$O$27,$O$33:$O$40,$O$46:$O$53))</f>
        <v>9</v>
      </c>
      <c r="Q27" s="60">
        <f>((($J$3-8+$D$11+$C$16+$C$21+$G$11/2.5+$E$16/2.5+$E$21/2.5)-($J$4+$E$11+$D$16+$D$21+$G$11/3+$E$16/3+$E$21/3))*($B$7/100)+($J$4+$E$11+$D$16+$D$21+$G$11/3+$E$16/3+$E$21/3))*(1-IF((Q$25-$F$27)&lt;0,0,Q$25-$F$27)/100)</f>
        <v>229.8528</v>
      </c>
      <c r="R27" s="60">
        <f>RANK(Q27,($Q$26:$Q$27,$Q$33:$Q$40,$Q$46:$Q$53))</f>
        <v>14</v>
      </c>
      <c r="S27" s="60">
        <f>((($J$3-8+$D$11+$C$16+$C$21+$G$11/2.5+$E$16/2.5+$E$21/2.5)-($J$4+$E$11+$D$16+$D$21+$G$11/3+$E$16/3+$E$21/3))*($B$7/100)+($J$4+$E$11+$D$16+$D$21+$G$11/3+$E$16/3+$E$21/3))*(1-IF((S$25-$F$27)&lt;0,0,S$25-$F$27)/100)</f>
        <v>187.28746666666663</v>
      </c>
      <c r="T27" s="60">
        <f>RANK(S27,($S$26:$S$27,$S$33:$S$40,$S$46:$S$53))</f>
        <v>18</v>
      </c>
      <c r="U27" s="60">
        <f>((($J$3-8+$D$11+$C$16+$C$21+$G$11/2.5+$E$16/2.5+$E$21/2.5)-($J$4+$E$11+$D$16+$D$21+$G$11/3+$E$16/3+$E$21/3))*($B$7/100)+($J$4+$E$11+$D$16+$D$21+$G$11/3+$E$16/3+$E$21/3))*(1-IF((U$25-$F$27)&lt;0,0,U$25-$F$27)/100)</f>
        <v>144.72213333333332</v>
      </c>
      <c r="V27" s="60">
        <f>RANK(U27,($U$26:$U$27,$U$33:$U$40,$U$46:$U$53))</f>
        <v>18</v>
      </c>
      <c r="W27" s="60">
        <f>((($J$3-8+$D$11+$C$16+$C$21+$G$11/2.5+$E$16/2.5+$E$21/2.5)-($J$4+$E$11+$D$16+$D$21+$G$11/3+$E$16/3+$E$21/3))*($B$7/100)+($J$4+$E$11+$D$16+$D$21+$G$11/3+$E$16/3+$E$21/3))*(1-IF((W$25-$F$27)&lt;0,0,W$25-$F$27)/100)</f>
        <v>102.15679999999999</v>
      </c>
      <c r="X27" s="60">
        <f>RANK(W27,($W$26:$W$27,$W$33:$W$40,$W$46:$W$53))</f>
        <v>18</v>
      </c>
      <c r="Y27" s="60">
        <f>((($J$3-8+$D$11+$C$16+$C$21+$G$11/2.5+$E$16/2.5+$E$21/2.5)-($J$4+$E$11+$D$16+$D$21+$G$11/3+$E$16/3+$E$21/3))*($B$7/100)+($J$4+$E$11+$D$16+$D$21+$G$11/3+$E$16/3+$E$21/3))*(1-IF((Y$25-$F$27)&lt;0,0,Y$25-$F$27)/100)</f>
        <v>59.59146666666667</v>
      </c>
      <c r="Z27" s="60">
        <f>RANK(Y27,($Y$26:$Y$27,$Y$33:$Y$40,$Y$46:$Y$53))</f>
        <v>18</v>
      </c>
      <c r="AA27" s="60">
        <f>((($J$3-8+$D$11+$C$16+$C$21+$G$11/2.5+$E$16/2.5+$E$21/2.5)-($J$4+$E$11+$D$16+$D$21+$G$11/3+$E$16/3+$E$21/3))*($B$7/100)+($J$4+$E$11+$D$16+$D$21+$G$11/3+$E$16/3+$E$21/3))*(1-IF((AA$25-$F$27)&lt;0,0,AA$25-$F$27)/100)</f>
        <v>21.282666666666685</v>
      </c>
      <c r="AB27" s="25">
        <f>RANK(AA27,($AA$26:$AA$27,$AA$33:$AA$40,$AA$46:$AA$53))</f>
        <v>18</v>
      </c>
    </row>
    <row r="28" ht="13.5">
      <c r="E28" s="2"/>
    </row>
    <row r="29" ht="13.5">
      <c r="E29" s="2"/>
    </row>
    <row r="30" spans="2:5" ht="14.25" thickBot="1">
      <c r="B30" s="117" t="s">
        <v>38</v>
      </c>
      <c r="C30" s="117"/>
      <c r="D30" s="117"/>
      <c r="E30" s="2"/>
    </row>
    <row r="31" spans="1:28" ht="14.25" thickBot="1">
      <c r="A31" s="147"/>
      <c r="B31" s="148"/>
      <c r="C31" s="148"/>
      <c r="D31" s="149"/>
      <c r="E31" s="157" t="s">
        <v>34</v>
      </c>
      <c r="F31" s="143" t="s">
        <v>17</v>
      </c>
      <c r="G31" s="110" t="s">
        <v>16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2"/>
    </row>
    <row r="32" spans="1:28" ht="14.25" thickBot="1">
      <c r="A32" s="150"/>
      <c r="B32" s="151"/>
      <c r="C32" s="151"/>
      <c r="D32" s="152"/>
      <c r="E32" s="158"/>
      <c r="F32" s="144"/>
      <c r="G32" s="109">
        <v>0</v>
      </c>
      <c r="H32" s="109"/>
      <c r="I32" s="109">
        <v>10</v>
      </c>
      <c r="J32" s="109"/>
      <c r="K32" s="109">
        <v>20</v>
      </c>
      <c r="L32" s="109"/>
      <c r="M32" s="109">
        <v>30</v>
      </c>
      <c r="N32" s="109"/>
      <c r="O32" s="109">
        <v>40</v>
      </c>
      <c r="P32" s="109"/>
      <c r="Q32" s="109">
        <v>50</v>
      </c>
      <c r="R32" s="109"/>
      <c r="S32" s="109">
        <v>60</v>
      </c>
      <c r="T32" s="109"/>
      <c r="U32" s="109">
        <v>70</v>
      </c>
      <c r="V32" s="109"/>
      <c r="W32" s="109">
        <v>80</v>
      </c>
      <c r="X32" s="109"/>
      <c r="Y32" s="109">
        <v>90</v>
      </c>
      <c r="Z32" s="109"/>
      <c r="AA32" s="109">
        <v>99</v>
      </c>
      <c r="AB32" s="161"/>
    </row>
    <row r="33" spans="1:28" ht="15" thickBot="1" thickTop="1">
      <c r="A33" s="26">
        <v>3</v>
      </c>
      <c r="B33" s="104" t="str">
        <f>B14&amp;B19&amp;B10</f>
        <v>シージ貫通ナイトランス（248式）</v>
      </c>
      <c r="C33" s="104"/>
      <c r="D33" s="125"/>
      <c r="E33" s="31">
        <f>$F$10+F14+F19</f>
        <v>7</v>
      </c>
      <c r="F33" s="32">
        <f>IF(E33=8,16,IF(E33=7,14,IF(E33=6,12,IF(E33=5,10,IF(E33=4,8,IF(E33=3,6,IF(E33=2,4,IF(E33=1,2,0))))))))</f>
        <v>14</v>
      </c>
      <c r="G33" s="58">
        <f>((($J$3-8+$D$10+$C$14+$C$19+$G$10/2.5+$E$14/2.5+$E$19/2.5)-($J$4+$E$10+$D$14+$D$19+$G$10/3+$E$14/3+$E$19/3))*($B$7/100)+($J$4+$E$10+$D$14+$D$19+$G$10/3+$E$14/3+$E$19/3))*(1-IF((G$32-$F$33)&lt;0,0,G$32-$F$33)/100)</f>
        <v>362.33333333333337</v>
      </c>
      <c r="H33" s="58">
        <f>RANK(G33,($G$26:$G$27,$G$33:$G$40,$G$46:$G$53))</f>
        <v>17</v>
      </c>
      <c r="I33" s="58">
        <f>((($J$3-8+$D$10+$C$14+$C$19+$G$10/2.5+$E$14/2.5+$E$19/2.5)-($J$4+$E$10+$D$14+$D$19+$G$10/3+$E$14/3+$E$19/3))*($B$7/100)+($J$4+$E$10+$D$14+$D$19+$G$10/3+$E$14/3+$E$19/3))*(1-IF((I$32-$F$33)&lt;0,0,I$32-$F$33)/100)</f>
        <v>362.33333333333337</v>
      </c>
      <c r="J33" s="58">
        <f>RANK(I33,($I$26:$I$27,$I$33:$I$40,$I$46:$I$53))</f>
        <v>17</v>
      </c>
      <c r="K33" s="58">
        <f>((($J$3-8+$D$10+$C$14+$C$19+$G$10/2.5+$E$14/2.5+$E$19/2.5)-($J$4+$E$10+$D$14+$D$19+$G$10/3+$E$14/3+$E$19/3))*($B$7/100)+($J$4+$E$10+$D$14+$D$19+$G$10/3+$E$14/3+$E$19/3))*(1-IF((K$32-$F$33)&lt;0,0,K$32-$F$33)/100)</f>
        <v>340.59333333333336</v>
      </c>
      <c r="L33" s="58">
        <f>RANK(K33,($K$26:$K$27,$K$33:$K$40,$K$46:$K$53))</f>
        <v>17</v>
      </c>
      <c r="M33" s="58">
        <f>((($J$3-8+$D$10+$C$14+$C$19+$G$10/2.5+$E$14/2.5+$E$19/2.5)-($J$4+$E$10+$D$14+$D$19+$G$10/3+$E$14/3+$E$19/3))*($B$7/100)+($J$4+$E$10+$D$14+$D$19+$G$10/3+$E$14/3+$E$19/3))*(1-IF((M$32-$F$33)&lt;0,0,M$32-$F$33)/100)</f>
        <v>304.36</v>
      </c>
      <c r="N33" s="58">
        <f>RANK(M33,($M$26:$M$27,$M$33:$M$40,$M$46:$M$53))</f>
        <v>17</v>
      </c>
      <c r="O33" s="58">
        <f>((($J$3-8+$D$10+$C$14+$C$19+$G$10/2.5+$E$14/2.5+$E$19/2.5)-($J$4+$E$10+$D$14+$D$19+$G$10/3+$E$14/3+$E$19/3))*($B$7/100)+($J$4+$E$10+$D$14+$D$19+$G$10/3+$E$14/3+$E$19/3))*(1-IF((O$32-$F$33)&lt;0,0,O$32-$F$33)/100)</f>
        <v>268.12666666666667</v>
      </c>
      <c r="P33" s="58">
        <f>RANK(O33,($O$26:$O$27,$O$33:$O$40,$O$46:$O$53))</f>
        <v>16</v>
      </c>
      <c r="Q33" s="58">
        <f>((($J$3-8+$D$10+$C$14+$C$19+$G$10/2.5+$E$14/2.5+$E$19/2.5)-($J$4+$E$10+$D$14+$D$19+$G$10/3+$E$14/3+$E$19/3))*($B$7/100)+($J$4+$E$10+$D$14+$D$19+$G$10/3+$E$14/3+$E$19/3))*(1-IF((Q$32-$F$33)&lt;0,0,Q$32-$F$33)/100)</f>
        <v>231.89333333333337</v>
      </c>
      <c r="R33" s="58">
        <f>RANK(Q33,($Q$26:$Q$27,$Q$33:$Q$40,$Q$46:$Q$53))</f>
        <v>10</v>
      </c>
      <c r="S33" s="58">
        <f>((($J$3-8+$D$10+$C$14+$C$19+$G$10/2.5+$E$14/2.5+$E$19/2.5)-($J$4+$E$10+$D$14+$D$19+$G$10/3+$E$14/3+$E$19/3))*($B$7/100)+($J$4+$E$10+$D$14+$D$19+$G$10/3+$E$14/3+$E$19/3))*(1-IF((S$32-$F$33)&lt;0,0,S$32-$F$33)/100)</f>
        <v>195.66000000000003</v>
      </c>
      <c r="T33" s="58">
        <f>RANK(S33,($S$26:$S$27,$S$33:$S$40,$S$46:$S$53))</f>
        <v>8</v>
      </c>
      <c r="U33" s="58">
        <f>((($J$3-8+$D$10+$C$14+$C$19+$G$10/2.5+$E$14/2.5+$E$19/2.5)-($J$4+$E$10+$D$14+$D$19+$G$10/3+$E$14/3+$E$19/3))*($B$7/100)+($J$4+$E$10+$D$14+$D$19+$G$10/3+$E$14/3+$E$19/3))*(1-IF((U$32-$F$33)&lt;0,0,U$32-$F$33)/100)</f>
        <v>159.42666666666668</v>
      </c>
      <c r="V33" s="58">
        <f>RANK(U33,($U$26:$U$27,$U$33:$U$40,$U$46:$U$53))</f>
        <v>6</v>
      </c>
      <c r="W33" s="58">
        <f>((($J$3-8+$D$10+$C$14+$C$19+$G$10/2.5+$E$14/2.5+$E$19/2.5)-($J$4+$E$10+$D$14+$D$19+$G$10/3+$E$14/3+$E$19/3))*($B$7/100)+($J$4+$E$10+$D$14+$D$19+$G$10/3+$E$14/3+$E$19/3))*(1-IF((W$32-$F$33)&lt;0,0,W$32-$F$33)/100)</f>
        <v>123.19333333333333</v>
      </c>
      <c r="X33" s="58">
        <f>RANK(W33,($W$26:$W$27,$W$33:$W$40,$W$46:$W$53))</f>
        <v>5</v>
      </c>
      <c r="Y33" s="58">
        <f>((($J$3-8+$D$10+$C$14+$C$19+$G$10/2.5+$E$14/2.5+$E$19/2.5)-($J$4+$E$10+$D$14+$D$19+$G$10/3+$E$14/3+$E$19/3))*($B$7/100)+($J$4+$E$10+$D$14+$D$19+$G$10/3+$E$14/3+$E$19/3))*(1-IF((Y$32-$F$33)&lt;0,0,Y$32-$F$33)/100)</f>
        <v>86.96000000000001</v>
      </c>
      <c r="Z33" s="58">
        <f>RANK(Y33,($Y$26:$Y$27,$Y$33:$Y$40,$Y$46:$Y$53))</f>
        <v>4</v>
      </c>
      <c r="AA33" s="58">
        <f>((($J$3-8+$D$10+$C$14+$C$19+$G$10/2.5+$E$14/2.5+$E$19/2.5)-($J$4+$E$10+$D$14+$D$19+$G$10/3+$E$14/3+$E$19/3))*($B$7/100)+($J$4+$E$10+$D$14+$D$19+$G$10/3+$E$14/3+$E$19/3))*(1-IF((AA$32-$F$33)&lt;0,0,AA$32-$F$33)/100)</f>
        <v>54.350000000000016</v>
      </c>
      <c r="AB33" s="59">
        <f>RANK(AA33,($AA$26:$AA$27,$AA$33:$AA$40,$AA$46:$AA$53))</f>
        <v>4</v>
      </c>
    </row>
    <row r="34" spans="1:28" ht="15" thickBot="1" thickTop="1">
      <c r="A34" s="27">
        <v>4</v>
      </c>
      <c r="B34" s="121" t="str">
        <f>B14&amp;B19&amp;B11</f>
        <v>シージ貫通ライオンクローランス（254式）</v>
      </c>
      <c r="C34" s="121"/>
      <c r="D34" s="123"/>
      <c r="E34" s="33">
        <f>$F$11+F14+F19</f>
        <v>5</v>
      </c>
      <c r="F34" s="34">
        <f aca="true" t="shared" si="0" ref="F34:F40">IF(E34=8,16,IF(E34=7,14,IF(E34=6,12,IF(E34=5,10,IF(E34=4,8,IF(E34=3,6,IF(E34=2,4,IF(E34=1,2,0))))))))</f>
        <v>10</v>
      </c>
      <c r="G34" s="58">
        <f>((($J$3-8+$D$11+$C$14+$C$19+$G$11/2.5+$E$14/2.5+$E$19/2.5)-($J$4+$E$11+$D$14+$D$19+$G$11/3+$E$14/3+$E$19/3))*($B$7/100)+($J$4+$E$11+$D$14+$D$19+$G$11/3+$E$14/3+$E$19/3))*(1-IF((G$32-$F$34)&lt;0,0,G$32-$F$34)/100)</f>
        <v>389.4533333333333</v>
      </c>
      <c r="H34" s="58">
        <f>RANK(G34,($G$26:$G$27,$G$33:$G$40,$G$46:$G$53))</f>
        <v>9</v>
      </c>
      <c r="I34" s="58">
        <f>((($J$3-8+$D$11+$C$14+$C$19+$G$11/2.5+$E$14/2.5+$E$19/2.5)-($J$4+$E$11+$D$14+$D$19+$G$11/3+$E$14/3+$E$19/3))*($B$7/100)+($J$4+$E$11+$D$14+$D$19+$G$11/3+$E$14/3+$E$19/3))*(1-IF((I$32-$F$34)&lt;0,0,I$32-$F$34)/100)</f>
        <v>389.4533333333333</v>
      </c>
      <c r="J34" s="58">
        <f>RANK(I34,($I$26:$I$27,$I$33:$I$40,$I$46:$I$53))</f>
        <v>8</v>
      </c>
      <c r="K34" s="58">
        <f>((($J$3-8+$D$11+$C$14+$C$19+$G$11/2.5+$E$14/2.5+$E$19/2.5)-($J$4+$E$11+$D$14+$D$19+$G$11/3+$E$14/3+$E$19/3))*($B$7/100)+($J$4+$E$11+$D$14+$D$19+$G$11/3+$E$14/3+$E$19/3))*(1-IF((K$32-$F$34)&lt;0,0,K$32-$F$34)/100)</f>
        <v>350.508</v>
      </c>
      <c r="L34" s="58">
        <f>RANK(K34,($K$26:$K$27,$K$33:$K$40,$K$46:$K$53))</f>
        <v>11</v>
      </c>
      <c r="M34" s="58">
        <f>((($J$3-8+$D$11+$C$14+$C$19+$G$11/2.5+$E$14/2.5+$E$19/2.5)-($J$4+$E$11+$D$14+$D$19+$G$11/3+$E$14/3+$E$19/3))*($B$7/100)+($J$4+$E$11+$D$14+$D$19+$G$11/3+$E$14/3+$E$19/3))*(1-IF((M$32-$F$34)&lt;0,0,M$32-$F$34)/100)</f>
        <v>311.5626666666667</v>
      </c>
      <c r="N34" s="58">
        <f>RANK(M34,($M$26:$M$27,$M$33:$M$40,$M$46:$M$53))</f>
        <v>9</v>
      </c>
      <c r="O34" s="58">
        <f>((($J$3-8+$D$11+$C$14+$C$19+$G$11/2.5+$E$14/2.5+$E$19/2.5)-($J$4+$E$11+$D$14+$D$19+$G$11/3+$E$14/3+$E$19/3))*($B$7/100)+($J$4+$E$11+$D$14+$D$19+$G$11/3+$E$14/3+$E$19/3))*(1-IF((O$32-$F$34)&lt;0,0,O$32-$F$34)/100)</f>
        <v>272.6173333333333</v>
      </c>
      <c r="P34" s="58">
        <f>RANK(O34,($O$26:$O$27,$O$33:$O$40,$O$46:$O$53))</f>
        <v>8</v>
      </c>
      <c r="Q34" s="58">
        <f>((($J$3-8+$D$11+$C$14+$C$19+$G$11/2.5+$E$14/2.5+$E$19/2.5)-($J$4+$E$11+$D$14+$D$19+$G$11/3+$E$14/3+$E$19/3))*($B$7/100)+($J$4+$E$11+$D$14+$D$19+$G$11/3+$E$14/3+$E$19/3))*(1-IF((Q$32-$F$34)&lt;0,0,Q$32-$F$34)/100)</f>
        <v>233.67199999999997</v>
      </c>
      <c r="R34" s="58">
        <f>RANK(Q34,($Q$26:$Q$27,$Q$33:$Q$40,$Q$46:$Q$53))</f>
        <v>8</v>
      </c>
      <c r="S34" s="58">
        <f>((($J$3-8+$D$11+$C$14+$C$19+$G$11/2.5+$E$14/2.5+$E$19/2.5)-($J$4+$E$11+$D$14+$D$19+$G$11/3+$E$14/3+$E$19/3))*($B$7/100)+($J$4+$E$11+$D$14+$D$19+$G$11/3+$E$14/3+$E$19/3))*(1-IF((S$32-$F$34)&lt;0,0,S$32-$F$34)/100)</f>
        <v>194.72666666666666</v>
      </c>
      <c r="T34" s="58">
        <f>RANK(S34,($S$26:$S$27,$S$33:$S$40,$S$46:$S$53))</f>
        <v>9</v>
      </c>
      <c r="U34" s="58">
        <f>((($J$3-8+$D$11+$C$14+$C$19+$G$11/2.5+$E$14/2.5+$E$19/2.5)-($J$4+$E$11+$D$14+$D$19+$G$11/3+$E$14/3+$E$19/3))*($B$7/100)+($J$4+$E$11+$D$14+$D$19+$G$11/3+$E$14/3+$E$19/3))*(1-IF((U$32-$F$34)&lt;0,0,U$32-$F$34)/100)</f>
        <v>155.78133333333335</v>
      </c>
      <c r="V34" s="58">
        <f>RANK(U34,($U$26:$U$27,$U$33:$U$40,$U$46:$U$53))</f>
        <v>9</v>
      </c>
      <c r="W34" s="58">
        <f>((($J$3-8+$D$11+$C$14+$C$19+$G$11/2.5+$E$14/2.5+$E$19/2.5)-($J$4+$E$11+$D$14+$D$19+$G$11/3+$E$14/3+$E$19/3))*($B$7/100)+($J$4+$E$11+$D$14+$D$19+$G$11/3+$E$14/3+$E$19/3))*(1-IF((W$32-$F$34)&lt;0,0,W$32-$F$34)/100)</f>
        <v>116.83600000000001</v>
      </c>
      <c r="X34" s="58">
        <f>RANK(W34,($W$26:$W$27,$W$33:$W$40,$W$46:$W$53))</f>
        <v>9</v>
      </c>
      <c r="Y34" s="58">
        <f>((($J$3-8+$D$11+$C$14+$C$19+$G$11/2.5+$E$14/2.5+$E$19/2.5)-($J$4+$E$11+$D$14+$D$19+$G$11/3+$E$14/3+$E$19/3))*($B$7/100)+($J$4+$E$11+$D$14+$D$19+$G$11/3+$E$14/3+$E$19/3))*(1-IF((Y$32-$F$34)&lt;0,0,Y$32-$F$34)/100)</f>
        <v>77.89066666666665</v>
      </c>
      <c r="Z34" s="58">
        <f>RANK(Y34,($Y$26:$Y$27,$Y$33:$Y$40,$Y$46:$Y$53))</f>
        <v>9</v>
      </c>
      <c r="AA34" s="58">
        <f>((($J$3-8+$D$11+$C$14+$C$19+$G$11/2.5+$E$14/2.5+$E$19/2.5)-($J$4+$E$11+$D$14+$D$19+$G$11/3+$E$14/3+$E$19/3))*($B$7/100)+($J$4+$E$11+$D$14+$D$19+$G$11/3+$E$14/3+$E$19/3))*(1-IF((AA$32-$F$34)&lt;0,0,AA$32-$F$34)/100)</f>
        <v>42.83986666666666</v>
      </c>
      <c r="AB34" s="59">
        <f>RANK(AA34,($AA$26:$AA$27,$AA$33:$AA$40,$AA$46:$AA$53))</f>
        <v>9</v>
      </c>
    </row>
    <row r="35" spans="1:28" ht="15" thickBot="1" thickTop="1">
      <c r="A35" s="27">
        <v>5</v>
      </c>
      <c r="B35" s="121" t="str">
        <f>B14&amp;B20&amp;B10</f>
        <v>シージメダルナイトランス（248式）</v>
      </c>
      <c r="C35" s="121"/>
      <c r="D35" s="123"/>
      <c r="E35" s="33">
        <f>$F$10+F14+F20</f>
        <v>6</v>
      </c>
      <c r="F35" s="34">
        <f t="shared" si="0"/>
        <v>12</v>
      </c>
      <c r="G35" s="58">
        <f>((($J$3-8+$D$10+$C$14+$C$20+$G$10/2.5+$E$14/2.5+$E$20/2.5)-($J$4+$E$10+$D$14+$D$20+$G$10/3+$E$14/3+$E$20/3))*($B$7/100)+($J$4+$E$10+$D$14+$D$20+$G$10/3+$E$14/3+$E$20/3))*(1-IF((G$32-$F$35)&lt;0,0,G$32-$F$35)/100)</f>
        <v>368.73333333333335</v>
      </c>
      <c r="H35" s="58">
        <f>RANK(G35,($G$26:$G$27,$G$33:$G$40,$G$46:$G$53))</f>
        <v>15</v>
      </c>
      <c r="I35" s="58">
        <f>((($J$3-8+$D$10+$C$14+$C$20+$G$10/2.5+$E$14/2.5+$E$20/2.5)-($J$4+$E$10+$D$14+$D$20+$G$10/3+$E$14/3+$E$20/3))*($B$7/100)+($J$4+$E$10+$D$14+$D$20+$G$10/3+$E$14/3+$E$20/3))*(1-IF((I$32-$F$35)&lt;0,0,I$32-$F$35)/100)</f>
        <v>368.73333333333335</v>
      </c>
      <c r="J35" s="58">
        <f>RANK(I35,($I$26:$I$27,$I$33:$I$40,$I$46:$I$53))</f>
        <v>15</v>
      </c>
      <c r="K35" s="58">
        <f>((($J$3-8+$D$10+$C$14+$C$20+$G$10/2.5+$E$14/2.5+$E$20/2.5)-($J$4+$E$10+$D$14+$D$20+$G$10/3+$E$14/3+$E$20/3))*($B$7/100)+($J$4+$E$10+$D$14+$D$20+$G$10/3+$E$14/3+$E$20/3))*(1-IF((K$32-$F$35)&lt;0,0,K$32-$F$35)/100)</f>
        <v>339.23466666666667</v>
      </c>
      <c r="L35" s="58">
        <f>RANK(K35,($K$26:$K$27,$K$33:$K$40,$K$46:$K$53))</f>
        <v>18</v>
      </c>
      <c r="M35" s="58">
        <f>((($J$3-8+$D$10+$C$14+$C$20+$G$10/2.5+$E$14/2.5+$E$20/2.5)-($J$4+$E$10+$D$14+$D$20+$G$10/3+$E$14/3+$E$20/3))*($B$7/100)+($J$4+$E$10+$D$14+$D$20+$G$10/3+$E$14/3+$E$20/3))*(1-IF((M$32-$F$35)&lt;0,0,M$32-$F$35)/100)</f>
        <v>302.3613333333334</v>
      </c>
      <c r="N35" s="58">
        <f>RANK(M35,($M$26:$M$27,$M$33:$M$40,$M$46:$M$53))</f>
        <v>18</v>
      </c>
      <c r="O35" s="58">
        <f>((($J$3-8+$D$10+$C$14+$C$20+$G$10/2.5+$E$14/2.5+$E$20/2.5)-($J$4+$E$10+$D$14+$D$20+$G$10/3+$E$14/3+$E$20/3))*($B$7/100)+($J$4+$E$10+$D$14+$D$20+$G$10/3+$E$14/3+$E$20/3))*(1-IF((O$32-$F$35)&lt;0,0,O$32-$F$35)/100)</f>
        <v>265.488</v>
      </c>
      <c r="P35" s="58">
        <f>RANK(O35,($O$26:$O$27,$O$33:$O$40,$O$46:$O$53))</f>
        <v>18</v>
      </c>
      <c r="Q35" s="58">
        <f>((($J$3-8+$D$10+$C$14+$C$20+$G$10/2.5+$E$14/2.5+$E$20/2.5)-($J$4+$E$10+$D$14+$D$20+$G$10/3+$E$14/3+$E$20/3))*($B$7/100)+($J$4+$E$10+$D$14+$D$20+$G$10/3+$E$14/3+$E$20/3))*(1-IF((Q$32-$F$35)&lt;0,0,Q$32-$F$35)/100)</f>
        <v>228.61466666666666</v>
      </c>
      <c r="R35" s="58">
        <f>RANK(Q35,($Q$26:$Q$27,$Q$33:$Q$40,$Q$46:$Q$53))</f>
        <v>18</v>
      </c>
      <c r="S35" s="58">
        <f>((($J$3-8+$D$10+$C$14+$C$20+$G$10/2.5+$E$14/2.5+$E$20/2.5)-($J$4+$E$10+$D$14+$D$20+$G$10/3+$E$14/3+$E$20/3))*($B$7/100)+($J$4+$E$10+$D$14+$D$20+$G$10/3+$E$14/3+$E$20/3))*(1-IF((S$32-$F$35)&lt;0,0,S$32-$F$35)/100)</f>
        <v>191.74133333333336</v>
      </c>
      <c r="T35" s="58">
        <f>RANK(S35,($S$26:$S$27,$S$33:$S$40,$S$46:$S$53))</f>
        <v>12</v>
      </c>
      <c r="U35" s="58">
        <f>((($J$3-8+$D$10+$C$14+$C$20+$G$10/2.5+$E$14/2.5+$E$20/2.5)-($J$4+$E$10+$D$14+$D$20+$G$10/3+$E$14/3+$E$20/3))*($B$7/100)+($J$4+$E$10+$D$14+$D$20+$G$10/3+$E$14/3+$E$20/3))*(1-IF((U$32-$F$35)&lt;0,0,U$32-$F$35)/100)</f>
        <v>154.86800000000002</v>
      </c>
      <c r="V35" s="58">
        <f>RANK(U35,($U$26:$U$27,$U$33:$U$40,$U$46:$U$53))</f>
        <v>10</v>
      </c>
      <c r="W35" s="58">
        <f>((($J$3-8+$D$10+$C$14+$C$20+$G$10/2.5+$E$14/2.5+$E$20/2.5)-($J$4+$E$10+$D$14+$D$20+$G$10/3+$E$14/3+$E$20/3))*($B$7/100)+($J$4+$E$10+$D$14+$D$20+$G$10/3+$E$14/3+$E$20/3))*(1-IF((W$32-$F$35)&lt;0,0,W$32-$F$35)/100)</f>
        <v>117.99466666666666</v>
      </c>
      <c r="X35" s="58">
        <f>RANK(W35,($W$26:$W$27,$W$33:$W$40,$W$46:$W$53))</f>
        <v>8</v>
      </c>
      <c r="Y35" s="58">
        <f>((($J$3-8+$D$10+$C$14+$C$20+$G$10/2.5+$E$14/2.5+$E$20/2.5)-($J$4+$E$10+$D$14+$D$20+$G$10/3+$E$14/3+$E$20/3))*($B$7/100)+($J$4+$E$10+$D$14+$D$20+$G$10/3+$E$14/3+$E$20/3))*(1-IF((Y$32-$F$35)&lt;0,0,Y$32-$F$35)/100)</f>
        <v>81.12133333333333</v>
      </c>
      <c r="Z35" s="58">
        <f>RANK(Y35,($Y$26:$Y$27,$Y$33:$Y$40,$Y$46:$Y$53))</f>
        <v>7</v>
      </c>
      <c r="AA35" s="58">
        <f>((($J$3-8+$D$10+$C$14+$C$20+$G$10/2.5+$E$14/2.5+$E$20/2.5)-($J$4+$E$10+$D$14+$D$20+$G$10/3+$E$14/3+$E$20/3))*($B$7/100)+($J$4+$E$10+$D$14+$D$20+$G$10/3+$E$14/3+$E$20/3))*(1-IF((AA$32-$F$35)&lt;0,0,AA$32-$F$35)/100)</f>
        <v>47.93533333333334</v>
      </c>
      <c r="AB35" s="59">
        <f>RANK(AA35,($AA$26:$AA$27,$AA$33:$AA$40,$AA$46:$AA$53))</f>
        <v>7</v>
      </c>
    </row>
    <row r="36" spans="1:28" ht="15" thickBot="1" thickTop="1">
      <c r="A36" s="27">
        <v>6</v>
      </c>
      <c r="B36" s="121" t="str">
        <f>B14&amp;B20&amp;B11</f>
        <v>シージメダルライオンクローランス（254式）</v>
      </c>
      <c r="C36" s="121"/>
      <c r="D36" s="123"/>
      <c r="E36" s="33">
        <f>$F$11+F14+F20</f>
        <v>4</v>
      </c>
      <c r="F36" s="34">
        <f t="shared" si="0"/>
        <v>8</v>
      </c>
      <c r="G36" s="58">
        <f>((($J$3-8+$D$11+$C$14+$C$20+$G$11/2.5+$E$14/2.5+$E$20/2.5)-($J$4+$E$11+$D$14+$D$20+$G$11/3+$E$14/3+$E$20/3))*($B$7/100)+($J$4+$E$11+$D$14+$D$20+$G$11/3+$E$14/3+$E$20/3))*(1-IF((G$32-$F$36)&lt;0,0,G$32-$F$36)/100)</f>
        <v>395.85333333333335</v>
      </c>
      <c r="H36" s="58">
        <f>RANK(G36,($G$26:$G$27,$G$33:$G$40,$G$46:$G$53))</f>
        <v>7</v>
      </c>
      <c r="I36" s="58">
        <f>((($J$3-8+$D$11+$C$14+$C$20+$G$11/2.5+$E$14/2.5+$E$20/2.5)-($J$4+$E$11+$D$14+$D$20+$G$11/3+$E$14/3+$E$20/3))*($B$7/100)+($J$4+$E$11+$D$14+$D$20+$G$11/3+$E$14/3+$E$20/3))*(1-IF((I$32-$F$36)&lt;0,0,I$32-$F$36)/100)</f>
        <v>387.93626666666665</v>
      </c>
      <c r="J36" s="58">
        <f>RANK(I36,($I$26:$I$27,$I$33:$I$40,$I$46:$I$53))</f>
        <v>9</v>
      </c>
      <c r="K36" s="58">
        <f>((($J$3-8+$D$11+$C$14+$C$20+$G$11/2.5+$E$14/2.5+$E$20/2.5)-($J$4+$E$11+$D$14+$D$20+$G$11/3+$E$14/3+$E$20/3))*($B$7/100)+($J$4+$E$11+$D$14+$D$20+$G$11/3+$E$14/3+$E$20/3))*(1-IF((K$32-$F$36)&lt;0,0,K$32-$F$36)/100)</f>
        <v>348.35093333333333</v>
      </c>
      <c r="L36" s="58">
        <f>RANK(K36,($K$26:$K$27,$K$33:$K$40,$K$46:$K$53))</f>
        <v>12</v>
      </c>
      <c r="M36" s="58">
        <f>((($J$3-8+$D$11+$C$14+$C$20+$G$11/2.5+$E$14/2.5+$E$20/2.5)-($J$4+$E$11+$D$14+$D$20+$G$11/3+$E$14/3+$E$20/3))*($B$7/100)+($J$4+$E$11+$D$14+$D$20+$G$11/3+$E$14/3+$E$20/3))*(1-IF((M$32-$F$36)&lt;0,0,M$32-$F$36)/100)</f>
        <v>308.7656</v>
      </c>
      <c r="N36" s="58">
        <f>RANK(M36,($M$26:$M$27,$M$33:$M$40,$M$46:$M$53))</f>
        <v>13</v>
      </c>
      <c r="O36" s="58">
        <f>((($J$3-8+$D$11+$C$14+$C$20+$G$11/2.5+$E$14/2.5+$E$20/2.5)-($J$4+$E$11+$D$14+$D$20+$G$11/3+$E$14/3+$E$20/3))*($B$7/100)+($J$4+$E$11+$D$14+$D$20+$G$11/3+$E$14/3+$E$20/3))*(1-IF((O$32-$F$36)&lt;0,0,O$32-$F$36)/100)</f>
        <v>269.1802666666667</v>
      </c>
      <c r="P36" s="58">
        <f>RANK(O36,($O$26:$O$27,$O$33:$O$40,$O$46:$O$53))</f>
        <v>15</v>
      </c>
      <c r="Q36" s="58">
        <f>((($J$3-8+$D$11+$C$14+$C$20+$G$11/2.5+$E$14/2.5+$E$20/2.5)-($J$4+$E$11+$D$14+$D$20+$G$11/3+$E$14/3+$E$20/3))*($B$7/100)+($J$4+$E$11+$D$14+$D$20+$G$11/3+$E$14/3+$E$20/3))*(1-IF((Q$32-$F$36)&lt;0,0,Q$32-$F$36)/100)</f>
        <v>229.5949333333334</v>
      </c>
      <c r="R36" s="58">
        <f>RANK(Q36,($Q$26:$Q$27,$Q$33:$Q$40,$Q$46:$Q$53))</f>
        <v>15</v>
      </c>
      <c r="S36" s="58">
        <f>((($J$3-8+$D$11+$C$14+$C$20+$G$11/2.5+$E$14/2.5+$E$20/2.5)-($J$4+$E$11+$D$14+$D$20+$G$11/3+$E$14/3+$E$20/3))*($B$7/100)+($J$4+$E$11+$D$14+$D$20+$G$11/3+$E$14/3+$E$20/3))*(1-IF((S$32-$F$36)&lt;0,0,S$32-$F$36)/100)</f>
        <v>190.0096</v>
      </c>
      <c r="T36" s="58">
        <f>RANK(S36,($S$26:$S$27,$S$33:$S$40,$S$46:$S$53))</f>
        <v>15</v>
      </c>
      <c r="U36" s="58">
        <f>((($J$3-8+$D$11+$C$14+$C$20+$G$11/2.5+$E$14/2.5+$E$20/2.5)-($J$4+$E$11+$D$14+$D$20+$G$11/3+$E$14/3+$E$20/3))*($B$7/100)+($J$4+$E$11+$D$14+$D$20+$G$11/3+$E$14/3+$E$20/3))*(1-IF((U$32-$F$36)&lt;0,0,U$32-$F$36)/100)</f>
        <v>150.42426666666668</v>
      </c>
      <c r="V36" s="58">
        <f>RANK(U36,($U$26:$U$27,$U$33:$U$40,$U$46:$U$53))</f>
        <v>15</v>
      </c>
      <c r="W36" s="58">
        <f>((($J$3-8+$D$11+$C$14+$C$20+$G$11/2.5+$E$14/2.5+$E$20/2.5)-($J$4+$E$11+$D$14+$D$20+$G$11/3+$E$14/3+$E$20/3))*($B$7/100)+($J$4+$E$11+$D$14+$D$20+$G$11/3+$E$14/3+$E$20/3))*(1-IF((W$32-$F$36)&lt;0,0,W$32-$F$36)/100)</f>
        <v>110.83893333333334</v>
      </c>
      <c r="X36" s="58">
        <f>RANK(W36,($W$26:$W$27,$W$33:$W$40,$W$46:$W$53))</f>
        <v>15</v>
      </c>
      <c r="Y36" s="58">
        <f>((($J$3-8+$D$11+$C$14+$C$20+$G$11/2.5+$E$14/2.5+$E$20/2.5)-($J$4+$E$11+$D$14+$D$20+$G$11/3+$E$14/3+$E$20/3))*($B$7/100)+($J$4+$E$11+$D$14+$D$20+$G$11/3+$E$14/3+$E$20/3))*(1-IF((Y$32-$F$36)&lt;0,0,Y$32-$F$36)/100)</f>
        <v>71.25360000000002</v>
      </c>
      <c r="Z36" s="58">
        <f>RANK(Y36,($Y$26:$Y$27,$Y$33:$Y$40,$Y$46:$Y$53))</f>
        <v>15</v>
      </c>
      <c r="AA36" s="58">
        <f>((($J$3-8+$D$11+$C$14+$C$20+$G$11/2.5+$E$14/2.5+$E$20/2.5)-($J$4+$E$11+$D$14+$D$20+$G$11/3+$E$14/3+$E$20/3))*($B$7/100)+($J$4+$E$11+$D$14+$D$20+$G$11/3+$E$14/3+$E$20/3))*(1-IF((AA$32-$F$36)&lt;0,0,AA$32-$F$36)/100)</f>
        <v>35.62679999999999</v>
      </c>
      <c r="AB36" s="59">
        <f>RANK(AA36,($AA$26:$AA$27,$AA$33:$AA$40,$AA$46:$AA$53))</f>
        <v>15</v>
      </c>
    </row>
    <row r="37" spans="1:28" ht="15" thickBot="1" thickTop="1">
      <c r="A37" s="27">
        <v>7</v>
      </c>
      <c r="B37" s="121" t="str">
        <f>B15&amp;B19&amp;B10</f>
        <v>ブラインド貫通ナイトランス（248式）</v>
      </c>
      <c r="C37" s="121"/>
      <c r="D37" s="123"/>
      <c r="E37" s="33">
        <f>$F$10+F15+F19</f>
        <v>8</v>
      </c>
      <c r="F37" s="34">
        <f t="shared" si="0"/>
        <v>16</v>
      </c>
      <c r="G37" s="58">
        <f>((($J$3-8+$D$10+$C$15+$C$19+$G$10/2.5+$E$15/2.5+$E$19/2.5)-($J$4+$E$10+$D$15+$D$19+$G$10/3+$E$15/3+$E$19/3))*($B$7/100)+($J$4+$E$10+$D$15+$D$19+$G$10/3+$E$15/3+$E$19/3))*(1-IF((G$32-$F$37)&lt;0,0,G$32-$F$37)/100)</f>
        <v>359.93333333333334</v>
      </c>
      <c r="H37" s="58">
        <f>RANK(G37,($G$26:$G$27,$G$33:$G$40,$G$46:$G$53))</f>
        <v>18</v>
      </c>
      <c r="I37" s="58">
        <f>((($J$3-8+$D$10+$C$15+$C$19+$G$10/2.5+$E$15/2.5+$E$19/2.5)-($J$4+$E$10+$D$15+$D$19+$G$10/3+$E$15/3+$E$19/3))*($B$7/100)+($J$4+$E$10+$D$15+$D$19+$G$10/3+$E$15/3+$E$19/3))*(1-IF((I$32-$F$37)&lt;0,0,I$32-$F$37)/100)</f>
        <v>359.93333333333334</v>
      </c>
      <c r="J37" s="58">
        <f>RANK(I37,($I$26:$I$27,$I$33:$I$40,$I$46:$I$53))</f>
        <v>18</v>
      </c>
      <c r="K37" s="58">
        <f>((($J$3-8+$D$10+$C$15+$C$19+$G$10/2.5+$E$15/2.5+$E$19/2.5)-($J$4+$E$10+$D$15+$D$19+$G$10/3+$E$15/3+$E$19/3))*($B$7/100)+($J$4+$E$10+$D$15+$D$19+$G$10/3+$E$15/3+$E$19/3))*(1-IF((K$32-$F$37)&lt;0,0,K$32-$F$37)/100)</f>
        <v>345.536</v>
      </c>
      <c r="L37" s="58">
        <f>RANK(K37,($K$26:$K$27,$K$33:$K$40,$K$46:$K$53))</f>
        <v>14</v>
      </c>
      <c r="M37" s="58">
        <f>((($J$3-8+$D$10+$C$15+$C$19+$G$10/2.5+$E$15/2.5+$E$19/2.5)-($J$4+$E$10+$D$15+$D$19+$G$10/3+$E$15/3+$E$19/3))*($B$7/100)+($J$4+$E$10+$D$15+$D$19+$G$10/3+$E$15/3+$E$19/3))*(1-IF((M$32-$F$37)&lt;0,0,M$32-$F$37)/100)</f>
        <v>309.54266666666666</v>
      </c>
      <c r="N37" s="58">
        <f>RANK(M37,($M$26:$M$27,$M$33:$M$40,$M$46:$M$53))</f>
        <v>12</v>
      </c>
      <c r="O37" s="58">
        <f>((($J$3-8+$D$10+$C$15+$C$19+$G$10/2.5+$E$15/2.5+$E$19/2.5)-($J$4+$E$10+$D$15+$D$19+$G$10/3+$E$15/3+$E$19/3))*($B$7/100)+($J$4+$E$10+$D$15+$D$19+$G$10/3+$E$15/3+$E$19/3))*(1-IF((O$32-$F$37)&lt;0,0,O$32-$F$37)/100)</f>
        <v>273.5493333333333</v>
      </c>
      <c r="P37" s="58">
        <f>RANK(O37,($O$26:$O$27,$O$33:$O$40,$O$46:$O$53))</f>
        <v>7</v>
      </c>
      <c r="Q37" s="58">
        <f>((($J$3-8+$D$10+$C$15+$C$19+$G$10/2.5+$E$15/2.5+$E$19/2.5)-($J$4+$E$10+$D$15+$D$19+$G$10/3+$E$15/3+$E$19/3))*($B$7/100)+($J$4+$E$10+$D$15+$D$19+$G$10/3+$E$15/3+$E$19/3))*(1-IF((Q$32-$F$37)&lt;0,0,Q$32-$F$37)/100)</f>
        <v>237.55599999999998</v>
      </c>
      <c r="R37" s="58">
        <f>RANK(Q37,($Q$26:$Q$27,$Q$33:$Q$40,$Q$46:$Q$53))</f>
        <v>4</v>
      </c>
      <c r="S37" s="58">
        <f>((($J$3-8+$D$10+$C$15+$C$19+$G$10/2.5+$E$15/2.5+$E$19/2.5)-($J$4+$E$10+$D$15+$D$19+$G$10/3+$E$15/3+$E$19/3))*($B$7/100)+($J$4+$E$10+$D$15+$D$19+$G$10/3+$E$15/3+$E$19/3))*(1-IF((S$32-$F$37)&lt;0,0,S$32-$F$37)/100)</f>
        <v>201.5626666666667</v>
      </c>
      <c r="T37" s="58">
        <f>RANK(S37,($S$26:$S$27,$S$33:$S$40,$S$46:$S$53))</f>
        <v>2</v>
      </c>
      <c r="U37" s="58">
        <f>((($J$3-8+$D$10+$C$15+$C$19+$G$10/2.5+$E$15/2.5+$E$19/2.5)-($J$4+$E$10+$D$15+$D$19+$G$10/3+$E$15/3+$E$19/3))*($B$7/100)+($J$4+$E$10+$D$15+$D$19+$G$10/3+$E$15/3+$E$19/3))*(1-IF((U$32-$F$37)&lt;0,0,U$32-$F$37)/100)</f>
        <v>165.56933333333333</v>
      </c>
      <c r="V37" s="58">
        <f>RANK(U37,($U$26:$U$27,$U$33:$U$40,$U$46:$U$53))</f>
        <v>1</v>
      </c>
      <c r="W37" s="58">
        <f>((($J$3-8+$D$10+$C$15+$C$19+$G$10/2.5+$E$15/2.5+$E$19/2.5)-($J$4+$E$10+$D$15+$D$19+$G$10/3+$E$15/3+$E$19/3))*($B$7/100)+($J$4+$E$10+$D$15+$D$19+$G$10/3+$E$15/3+$E$19/3))*(1-IF((W$32-$F$37)&lt;0,0,W$32-$F$37)/100)</f>
        <v>129.576</v>
      </c>
      <c r="X37" s="58">
        <f>RANK(W37,($W$26:$W$27,$W$33:$W$40,$W$46:$W$53))</f>
        <v>1</v>
      </c>
      <c r="Y37" s="58">
        <f>((($J$3-8+$D$10+$C$15+$C$19+$G$10/2.5+$E$15/2.5+$E$19/2.5)-($J$4+$E$10+$D$15+$D$19+$G$10/3+$E$15/3+$E$19/3))*($B$7/100)+($J$4+$E$10+$D$15+$D$19+$G$10/3+$E$15/3+$E$19/3))*(1-IF((Y$32-$F$37)&lt;0,0,Y$32-$F$37)/100)</f>
        <v>93.58266666666667</v>
      </c>
      <c r="Z37" s="58">
        <f>RANK(Y37,($Y$26:$Y$27,$Y$33:$Y$40,$Y$46:$Y$53))</f>
        <v>1</v>
      </c>
      <c r="AA37" s="58">
        <f>((($J$3-8+$D$10+$C$15+$C$19+$G$10/2.5+$E$15/2.5+$E$19/2.5)-($J$4+$E$10+$D$15+$D$19+$G$10/3+$E$15/3+$E$19/3))*($B$7/100)+($J$4+$E$10+$D$15+$D$19+$G$10/3+$E$15/3+$E$19/3))*(1-IF((AA$32-$F$37)&lt;0,0,AA$32-$F$37)/100)</f>
        <v>61.188666666666684</v>
      </c>
      <c r="AB37" s="59">
        <f>RANK(AA37,($AA$26:$AA$27,$AA$33:$AA$40,$AA$46:$AA$53))</f>
        <v>1</v>
      </c>
    </row>
    <row r="38" spans="1:28" ht="15" thickBot="1" thickTop="1">
      <c r="A38" s="27">
        <v>8</v>
      </c>
      <c r="B38" s="121" t="str">
        <f>B15&amp;B19&amp;B11</f>
        <v>ブラインド貫通ライオンクローランス（254式）</v>
      </c>
      <c r="C38" s="121"/>
      <c r="D38" s="123"/>
      <c r="E38" s="33">
        <f>$F$11+F15+F19</f>
        <v>6</v>
      </c>
      <c r="F38" s="34">
        <f t="shared" si="0"/>
        <v>12</v>
      </c>
      <c r="G38" s="58">
        <f>((($J$3-8+$D$11+$C$15+$C$19+$G$11/2.5+$E$15/2.5+$E$19/2.5)-($J$4+$E$11+$D$15+$D$19+$G$11/3+$E$15/3+$E$19/3))*($B$7/100)+($J$4+$E$11+$D$15+$D$19+$G$11/3+$E$15/3+$E$19/3))*(1-IF((G$32-$F$38)&lt;0,0,G$32-$F$38)/100)</f>
        <v>387.05333333333334</v>
      </c>
      <c r="H38" s="58">
        <f>RANK(G38,($G$26:$G$27,$G$33:$G$40,$G$46:$G$53))</f>
        <v>10</v>
      </c>
      <c r="I38" s="58">
        <f>((($J$3-8+$D$11+$C$15+$C$19+$G$11/2.5+$E$15/2.5+$E$19/2.5)-($J$4+$E$11+$D$15+$D$19+$G$11/3+$E$15/3+$E$19/3))*($B$7/100)+($J$4+$E$11+$D$15+$D$19+$G$11/3+$E$15/3+$E$19/3))*(1-IF((I$32-$F$38)&lt;0,0,I$32-$F$38)/100)</f>
        <v>387.05333333333334</v>
      </c>
      <c r="J38" s="58">
        <f>RANK(I38,($I$26:$I$27,$I$33:$I$40,$I$46:$I$53))</f>
        <v>10</v>
      </c>
      <c r="K38" s="58">
        <f>((($J$3-8+$D$11+$C$15+$C$19+$G$11/2.5+$E$15/2.5+$E$19/2.5)-($J$4+$E$11+$D$15+$D$19+$G$11/3+$E$15/3+$E$19/3))*($B$7/100)+($J$4+$E$11+$D$15+$D$19+$G$11/3+$E$15/3+$E$19/3))*(1-IF((K$32-$F$38)&lt;0,0,K$32-$F$38)/100)</f>
        <v>356.08906666666667</v>
      </c>
      <c r="L38" s="58">
        <f>RANK(K38,($K$26:$K$27,$K$33:$K$40,$K$46:$K$53))</f>
        <v>3</v>
      </c>
      <c r="M38" s="58">
        <f>((($J$3-8+$D$11+$C$15+$C$19+$G$11/2.5+$E$15/2.5+$E$19/2.5)-($J$4+$E$11+$D$15+$D$19+$G$11/3+$E$15/3+$E$19/3))*($B$7/100)+($J$4+$E$11+$D$15+$D$19+$G$11/3+$E$15/3+$E$19/3))*(1-IF((M$32-$F$38)&lt;0,0,M$32-$F$38)/100)</f>
        <v>317.38373333333334</v>
      </c>
      <c r="N38" s="58">
        <f>RANK(M38,($M$26:$M$27,$M$33:$M$40,$M$46:$M$53))</f>
        <v>2</v>
      </c>
      <c r="O38" s="58">
        <f>((($J$3-8+$D$11+$C$15+$C$19+$G$11/2.5+$E$15/2.5+$E$19/2.5)-($J$4+$E$11+$D$15+$D$19+$G$11/3+$E$15/3+$E$19/3))*($B$7/100)+($J$4+$E$11+$D$15+$D$19+$G$11/3+$E$15/3+$E$19/3))*(1-IF((O$32-$F$38)&lt;0,0,O$32-$F$38)/100)</f>
        <v>278.6784</v>
      </c>
      <c r="P38" s="58">
        <f>RANK(O38,($O$26:$O$27,$O$33:$O$40,$O$46:$O$53))</f>
        <v>2</v>
      </c>
      <c r="Q38" s="58">
        <f>((($J$3-8+$D$11+$C$15+$C$19+$G$11/2.5+$E$15/2.5+$E$19/2.5)-($J$4+$E$11+$D$15+$D$19+$G$11/3+$E$15/3+$E$19/3))*($B$7/100)+($J$4+$E$11+$D$15+$D$19+$G$11/3+$E$15/3+$E$19/3))*(1-IF((Q$32-$F$38)&lt;0,0,Q$32-$F$38)/100)</f>
        <v>239.97306666666668</v>
      </c>
      <c r="R38" s="58">
        <f>RANK(Q38,($Q$26:$Q$27,$Q$33:$Q$40,$Q$46:$Q$53))</f>
        <v>2</v>
      </c>
      <c r="S38" s="58">
        <f>((($J$3-8+$D$11+$C$15+$C$19+$G$11/2.5+$E$15/2.5+$E$19/2.5)-($J$4+$E$11+$D$15+$D$19+$G$11/3+$E$15/3+$E$19/3))*($B$7/100)+($J$4+$E$11+$D$15+$D$19+$G$11/3+$E$15/3+$E$19/3))*(1-IF((S$32-$F$38)&lt;0,0,S$32-$F$38)/100)</f>
        <v>201.26773333333335</v>
      </c>
      <c r="T38" s="58">
        <f>RANK(S38,($S$26:$S$27,$S$33:$S$40,$S$46:$S$53))</f>
        <v>3</v>
      </c>
      <c r="U38" s="58">
        <f>((($J$3-8+$D$11+$C$15+$C$19+$G$11/2.5+$E$15/2.5+$E$19/2.5)-($J$4+$E$11+$D$15+$D$19+$G$11/3+$E$15/3+$E$19/3))*($B$7/100)+($J$4+$E$11+$D$15+$D$19+$G$11/3+$E$15/3+$E$19/3))*(1-IF((U$32-$F$38)&lt;0,0,U$32-$F$38)/100)</f>
        <v>162.56240000000003</v>
      </c>
      <c r="V38" s="58">
        <f>RANK(U38,($U$26:$U$27,$U$33:$U$40,$U$46:$U$53))</f>
        <v>3</v>
      </c>
      <c r="W38" s="58">
        <f>((($J$3-8+$D$11+$C$15+$C$19+$G$11/2.5+$E$15/2.5+$E$19/2.5)-($J$4+$E$11+$D$15+$D$19+$G$11/3+$E$15/3+$E$19/3))*($B$7/100)+($J$4+$E$11+$D$15+$D$19+$G$11/3+$E$15/3+$E$19/3))*(1-IF((W$32-$F$38)&lt;0,0,W$32-$F$38)/100)</f>
        <v>123.85706666666665</v>
      </c>
      <c r="X38" s="58">
        <f>RANK(W38,($W$26:$W$27,$W$33:$W$40,$W$46:$W$53))</f>
        <v>4</v>
      </c>
      <c r="Y38" s="58">
        <f>((($J$3-8+$D$11+$C$15+$C$19+$G$11/2.5+$E$15/2.5+$E$19/2.5)-($J$4+$E$11+$D$15+$D$19+$G$11/3+$E$15/3+$E$19/3))*($B$7/100)+($J$4+$E$11+$D$15+$D$19+$G$11/3+$E$15/3+$E$19/3))*(1-IF((Y$32-$F$38)&lt;0,0,Y$32-$F$38)/100)</f>
        <v>85.15173333333333</v>
      </c>
      <c r="Z38" s="58">
        <f>RANK(Y38,($Y$26:$Y$27,$Y$33:$Y$40,$Y$46:$Y$53))</f>
        <v>5</v>
      </c>
      <c r="AA38" s="58">
        <f>((($J$3-8+$D$11+$C$15+$C$19+$G$11/2.5+$E$15/2.5+$E$19/2.5)-($J$4+$E$11+$D$15+$D$19+$G$11/3+$E$15/3+$E$19/3))*($B$7/100)+($J$4+$E$11+$D$15+$D$19+$G$11/3+$E$15/3+$E$19/3))*(1-IF((AA$32-$F$38)&lt;0,0,AA$32-$F$38)/100)</f>
        <v>50.31693333333334</v>
      </c>
      <c r="AB38" s="59">
        <f>RANK(AA38,($AA$26:$AA$27,$AA$33:$AA$40,$AA$46:$AA$53))</f>
        <v>5</v>
      </c>
    </row>
    <row r="39" spans="1:28" ht="15" thickBot="1" thickTop="1">
      <c r="A39" s="27">
        <v>9</v>
      </c>
      <c r="B39" s="121" t="str">
        <f>B15&amp;B20&amp;B10</f>
        <v>ブラインドメダルナイトランス（248式）</v>
      </c>
      <c r="C39" s="121"/>
      <c r="D39" s="123"/>
      <c r="E39" s="33">
        <f>$F$10+F15+F20</f>
        <v>7</v>
      </c>
      <c r="F39" s="34">
        <f t="shared" si="0"/>
        <v>14</v>
      </c>
      <c r="G39" s="58">
        <f>((($J$3-8+$D$10+$C$15+$C$20+$G$10/2.5+$E$15/2.5+$E$20/2.5)-($J$4+$E$10+$D$15+$D$20+$G$10/3+$E$15/3+$E$20/3))*($B$7/100)+($J$4+$E$10+$D$15+$D$20+$G$10/3+$E$15/3+$E$20/3))*(1-IF((G$32-$F$39)&lt;0,0,G$32-$F$39)/100)</f>
        <v>366.33333333333337</v>
      </c>
      <c r="H39" s="58">
        <f>RANK(G39,($G$26:$G$27,$G$33:$G$40,$G$46:$G$53))</f>
        <v>16</v>
      </c>
      <c r="I39" s="58">
        <f>((($J$3-8+$D$10+$C$15+$C$20+$G$10/2.5+$E$15/2.5+$E$20/2.5)-($J$4+$E$10+$D$15+$D$20+$G$10/3+$E$15/3+$E$20/3))*($B$7/100)+($J$4+$E$10+$D$15+$D$20+$G$10/3+$E$15/3+$E$20/3))*(1-IF((I$32-$F$39)&lt;0,0,I$32-$F$39)/100)</f>
        <v>366.33333333333337</v>
      </c>
      <c r="J39" s="58">
        <f>RANK(I39,($I$26:$I$27,$I$33:$I$40,$I$46:$I$53))</f>
        <v>16</v>
      </c>
      <c r="K39" s="58">
        <f>((($J$3-8+$D$10+$C$15+$C$20+$G$10/2.5+$E$15/2.5+$E$20/2.5)-($J$4+$E$10+$D$15+$D$20+$G$10/3+$E$15/3+$E$20/3))*($B$7/100)+($J$4+$E$10+$D$15+$D$20+$G$10/3+$E$15/3+$E$20/3))*(1-IF((K$32-$F$39)&lt;0,0,K$32-$F$39)/100)</f>
        <v>344.35333333333335</v>
      </c>
      <c r="L39" s="58">
        <f>RANK(K39,($K$26:$K$27,$K$33:$K$40,$K$46:$K$53))</f>
        <v>15</v>
      </c>
      <c r="M39" s="58">
        <f>((($J$3-8+$D$10+$C$15+$C$20+$G$10/2.5+$E$15/2.5+$E$20/2.5)-($J$4+$E$10+$D$15+$D$20+$G$10/3+$E$15/3+$E$20/3))*($B$7/100)+($J$4+$E$10+$D$15+$D$20+$G$10/3+$E$15/3+$E$20/3))*(1-IF((M$32-$F$39)&lt;0,0,M$32-$F$39)/100)</f>
        <v>307.72</v>
      </c>
      <c r="N39" s="58">
        <f>RANK(M39,($M$26:$M$27,$M$33:$M$40,$M$46:$M$53))</f>
        <v>15</v>
      </c>
      <c r="O39" s="58">
        <f>((($J$3-8+$D$10+$C$15+$C$20+$G$10/2.5+$E$15/2.5+$E$20/2.5)-($J$4+$E$10+$D$15+$D$20+$G$10/3+$E$15/3+$E$20/3))*($B$7/100)+($J$4+$E$10+$D$15+$D$20+$G$10/3+$E$15/3+$E$20/3))*(1-IF((O$32-$F$39)&lt;0,0,O$32-$F$39)/100)</f>
        <v>271.0866666666667</v>
      </c>
      <c r="P39" s="58">
        <f>RANK(O39,($O$26:$O$27,$O$33:$O$40,$O$46:$O$53))</f>
        <v>11</v>
      </c>
      <c r="Q39" s="58">
        <f>((($J$3-8+$D$10+$C$15+$C$20+$G$10/2.5+$E$15/2.5+$E$20/2.5)-($J$4+$E$10+$D$15+$D$20+$G$10/3+$E$15/3+$E$20/3))*($B$7/100)+($J$4+$E$10+$D$15+$D$20+$G$10/3+$E$15/3+$E$20/3))*(1-IF((Q$32-$F$39)&lt;0,0,Q$32-$F$39)/100)</f>
        <v>234.45333333333338</v>
      </c>
      <c r="R39" s="58">
        <f>RANK(Q39,($Q$26:$Q$27,$Q$33:$Q$40,$Q$46:$Q$53))</f>
        <v>7</v>
      </c>
      <c r="S39" s="58">
        <f>((($J$3-8+$D$10+$C$15+$C$20+$G$10/2.5+$E$15/2.5+$E$20/2.5)-($J$4+$E$10+$D$15+$D$20+$G$10/3+$E$15/3+$E$20/3))*($B$7/100)+($J$4+$E$10+$D$15+$D$20+$G$10/3+$E$15/3+$E$20/3))*(1-IF((S$32-$F$39)&lt;0,0,S$32-$F$39)/100)</f>
        <v>197.82000000000002</v>
      </c>
      <c r="T39" s="58">
        <f>RANK(S39,($S$26:$S$27,$S$33:$S$40,$S$46:$S$53))</f>
        <v>5</v>
      </c>
      <c r="U39" s="58">
        <f>((($J$3-8+$D$10+$C$15+$C$20+$G$10/2.5+$E$15/2.5+$E$20/2.5)-($J$4+$E$10+$D$15+$D$20+$G$10/3+$E$15/3+$E$20/3))*($B$7/100)+($J$4+$E$10+$D$15+$D$20+$G$10/3+$E$15/3+$E$20/3))*(1-IF((U$32-$F$39)&lt;0,0,U$32-$F$39)/100)</f>
        <v>161.18666666666667</v>
      </c>
      <c r="V39" s="58">
        <f>RANK(U39,($U$26:$U$27,$U$33:$U$40,$U$46:$U$53))</f>
        <v>4</v>
      </c>
      <c r="W39" s="58">
        <f>((($J$3-8+$D$10+$C$15+$C$20+$G$10/2.5+$E$15/2.5+$E$20/2.5)-($J$4+$E$10+$D$15+$D$20+$G$10/3+$E$15/3+$E$20/3))*($B$7/100)+($J$4+$E$10+$D$15+$D$20+$G$10/3+$E$15/3+$E$20/3))*(1-IF((W$32-$F$39)&lt;0,0,W$32-$F$39)/100)</f>
        <v>124.55333333333334</v>
      </c>
      <c r="X39" s="58">
        <f>RANK(W39,($W$26:$W$27,$W$33:$W$40,$W$46:$W$53))</f>
        <v>3</v>
      </c>
      <c r="Y39" s="58">
        <f>((($J$3-8+$D$10+$C$15+$C$20+$G$10/2.5+$E$15/2.5+$E$20/2.5)-($J$4+$E$10+$D$15+$D$20+$G$10/3+$E$15/3+$E$20/3))*($B$7/100)+($J$4+$E$10+$D$15+$D$20+$G$10/3+$E$15/3+$E$20/3))*(1-IF((Y$32-$F$39)&lt;0,0,Y$32-$F$39)/100)</f>
        <v>87.92</v>
      </c>
      <c r="Z39" s="58">
        <f>RANK(Y39,($Y$26:$Y$27,$Y$33:$Y$40,$Y$46:$Y$53))</f>
        <v>3</v>
      </c>
      <c r="AA39" s="58">
        <f>((($J$3-8+$D$10+$C$15+$C$20+$G$10/2.5+$E$15/2.5+$E$20/2.5)-($J$4+$E$10+$D$15+$D$20+$G$10/3+$E$15/3+$E$20/3))*($B$7/100)+($J$4+$E$10+$D$15+$D$20+$G$10/3+$E$15/3+$E$20/3))*(1-IF((AA$32-$F$39)&lt;0,0,AA$32-$F$39)/100)</f>
        <v>54.95000000000002</v>
      </c>
      <c r="AB39" s="59">
        <f>RANK(AA39,($AA$26:$AA$27,$AA$33:$AA$40,$AA$46:$AA$53))</f>
        <v>3</v>
      </c>
    </row>
    <row r="40" spans="1:28" ht="15" thickBot="1" thickTop="1">
      <c r="A40" s="28">
        <v>10</v>
      </c>
      <c r="B40" s="115" t="str">
        <f>B15&amp;B20&amp;B11</f>
        <v>ブラインドメダルライオンクローランス（254式）</v>
      </c>
      <c r="C40" s="115"/>
      <c r="D40" s="120"/>
      <c r="E40" s="35">
        <f>$F$11+F15+F20</f>
        <v>5</v>
      </c>
      <c r="F40" s="36">
        <f t="shared" si="0"/>
        <v>10</v>
      </c>
      <c r="G40" s="60">
        <f>((($J$3-8+$D$11+$C$15+$C$20+$G$11/2.5+$E$15/2.5+$E$20/2.5)-($J$4+$E$11+$D$15+$D$20+$G$11/3+$E$15/3+$E$20/3))*($B$7/100)+($J$4+$E$11+$D$15+$D$20+$G$11/3+$E$15/3+$E$20/3))*(1-IF((G$32-$F$40)&lt;0,0,G$32-$F$40)/100)</f>
        <v>393.4533333333333</v>
      </c>
      <c r="H40" s="60">
        <f>RANK(G40,($G$26:$G$27,$G$33:$G$40,$G$46:$G$53))</f>
        <v>8</v>
      </c>
      <c r="I40" s="60">
        <f>((($J$3-8+$D$11+$C$15+$C$20+$G$11/2.5+$E$15/2.5+$E$20/2.5)-($J$4+$E$11+$D$15+$D$20+$G$11/3+$E$15/3+$E$20/3))*($B$7/100)+($J$4+$E$11+$D$15+$D$20+$G$11/3+$E$15/3+$E$20/3))*(1-IF((I$32-$F$40)&lt;0,0,I$32-$F$40)/100)</f>
        <v>393.4533333333333</v>
      </c>
      <c r="J40" s="60">
        <f>RANK(I40,($I$26:$I$27,$I$33:$I$40,$I$46:$I$53))</f>
        <v>5</v>
      </c>
      <c r="K40" s="60">
        <f>((($J$3-8+$D$11+$C$15+$C$20+$G$11/2.5+$E$15/2.5+$E$20/2.5)-($J$4+$E$11+$D$15+$D$20+$G$11/3+$E$15/3+$E$20/3))*($B$7/100)+($J$4+$E$11+$D$15+$D$20+$G$11/3+$E$15/3+$E$20/3))*(1-IF((K$32-$F$40)&lt;0,0,K$32-$F$40)/100)</f>
        <v>354.108</v>
      </c>
      <c r="L40" s="60">
        <f>RANK(K40,($K$26:$K$27,$K$33:$K$40,$K$46:$K$53))</f>
        <v>6</v>
      </c>
      <c r="M40" s="60">
        <f>((($J$3-8+$D$11+$C$15+$C$20+$G$11/2.5+$E$15/2.5+$E$20/2.5)-($J$4+$E$11+$D$15+$D$20+$G$11/3+$E$15/3+$E$20/3))*($B$7/100)+($J$4+$E$11+$D$15+$D$20+$G$11/3+$E$15/3+$E$20/3))*(1-IF((M$32-$F$40)&lt;0,0,M$32-$F$40)/100)</f>
        <v>314.7626666666667</v>
      </c>
      <c r="N40" s="60">
        <f>RANK(M40,($M$26:$M$27,$M$33:$M$40,$M$46:$M$53))</f>
        <v>5</v>
      </c>
      <c r="O40" s="60">
        <f>((($J$3-8+$D$11+$C$15+$C$20+$G$11/2.5+$E$15/2.5+$E$20/2.5)-($J$4+$E$11+$D$15+$D$20+$G$11/3+$E$15/3+$E$20/3))*($B$7/100)+($J$4+$E$11+$D$15+$D$20+$G$11/3+$E$15/3+$E$20/3))*(1-IF((O$32-$F$40)&lt;0,0,O$32-$F$40)/100)</f>
        <v>275.4173333333333</v>
      </c>
      <c r="P40" s="60">
        <f>RANK(O40,($O$26:$O$27,$O$33:$O$40,$O$46:$O$53))</f>
        <v>5</v>
      </c>
      <c r="Q40" s="60">
        <f>((($J$3-8+$D$11+$C$15+$C$20+$G$11/2.5+$E$15/2.5+$E$20/2.5)-($J$4+$E$11+$D$15+$D$20+$G$11/3+$E$15/3+$E$20/3))*($B$7/100)+($J$4+$E$11+$D$15+$D$20+$G$11/3+$E$15/3+$E$20/3))*(1-IF((Q$32-$F$40)&lt;0,0,Q$32-$F$40)/100)</f>
        <v>236.07199999999997</v>
      </c>
      <c r="R40" s="60">
        <f>RANK(Q40,($Q$26:$Q$27,$Q$33:$Q$40,$Q$46:$Q$53))</f>
        <v>6</v>
      </c>
      <c r="S40" s="60">
        <f>((($J$3-8+$D$11+$C$15+$C$20+$G$11/2.5+$E$15/2.5+$E$20/2.5)-($J$4+$E$11+$D$15+$D$20+$G$11/3+$E$15/3+$E$20/3))*($B$7/100)+($J$4+$E$11+$D$15+$D$20+$G$11/3+$E$15/3+$E$20/3))*(1-IF((S$32-$F$40)&lt;0,0,S$32-$F$40)/100)</f>
        <v>196.72666666666666</v>
      </c>
      <c r="T40" s="60">
        <f>RANK(S40,($S$26:$S$27,$S$33:$S$40,$S$46:$S$53))</f>
        <v>7</v>
      </c>
      <c r="U40" s="60">
        <f>((($J$3-8+$D$11+$C$15+$C$20+$G$11/2.5+$E$15/2.5+$E$20/2.5)-($J$4+$E$11+$D$15+$D$20+$G$11/3+$E$15/3+$E$20/3))*($B$7/100)+($J$4+$E$11+$D$15+$D$20+$G$11/3+$E$15/3+$E$20/3))*(1-IF((U$32-$F$40)&lt;0,0,U$32-$F$40)/100)</f>
        <v>157.38133333333334</v>
      </c>
      <c r="V40" s="60">
        <f>RANK(U40,($U$26:$U$27,$U$33:$U$40,$U$46:$U$53))</f>
        <v>7</v>
      </c>
      <c r="W40" s="60">
        <f>((($J$3-8+$D$11+$C$15+$C$20+$G$11/2.5+$E$15/2.5+$E$20/2.5)-($J$4+$E$11+$D$15+$D$20+$G$11/3+$E$15/3+$E$20/3))*($B$7/100)+($J$4+$E$11+$D$15+$D$20+$G$11/3+$E$15/3+$E$20/3))*(1-IF((W$32-$F$40)&lt;0,0,W$32-$F$40)/100)</f>
        <v>118.03600000000002</v>
      </c>
      <c r="X40" s="60">
        <f>RANK(W40,($W$26:$W$27,$W$33:$W$40,$W$46:$W$53))</f>
        <v>7</v>
      </c>
      <c r="Y40" s="60">
        <f>((($J$3-8+$D$11+$C$15+$C$20+$G$11/2.5+$E$15/2.5+$E$20/2.5)-($J$4+$E$11+$D$15+$D$20+$G$11/3+$E$15/3+$E$20/3))*($B$7/100)+($J$4+$E$11+$D$15+$D$20+$G$11/3+$E$15/3+$E$20/3))*(1-IF((Y$32-$F$40)&lt;0,0,Y$32-$F$40)/100)</f>
        <v>78.69066666666664</v>
      </c>
      <c r="Z40" s="60">
        <f>RANK(Y40,($Y$26:$Y$27,$Y$33:$Y$40,$Y$46:$Y$53))</f>
        <v>8</v>
      </c>
      <c r="AA40" s="60">
        <f>((($J$3-8+$D$11+$C$15+$C$20+$G$11/2.5+$E$15/2.5+$E$20/2.5)-($J$4+$E$11+$D$15+$D$20+$G$11/3+$E$15/3+$E$20/3))*($B$7/100)+($J$4+$E$11+$D$15+$D$20+$G$11/3+$E$15/3+$E$20/3))*(1-IF((AA$32-$F$40)&lt;0,0,AA$32-$F$40)/100)</f>
        <v>43.27986666666666</v>
      </c>
      <c r="AB40" s="25">
        <f>RANK(AA40,($AA$26:$AA$27,$AA$33:$AA$40,$AA$46:$AA$53))</f>
        <v>8</v>
      </c>
    </row>
    <row r="41" spans="1:17" ht="13.5">
      <c r="A41" s="10"/>
      <c r="B41" s="7"/>
      <c r="C41" s="7"/>
      <c r="D41" s="7"/>
      <c r="E41" s="7"/>
      <c r="F41" s="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3.5">
      <c r="A42" s="10"/>
      <c r="B42" s="7"/>
      <c r="C42" s="7"/>
      <c r="D42" s="7"/>
      <c r="E42" s="7"/>
      <c r="F42" s="7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5" ht="14.25" thickBot="1">
      <c r="B43" s="117" t="s">
        <v>39</v>
      </c>
      <c r="C43" s="117"/>
      <c r="D43" s="117"/>
      <c r="E43" s="2"/>
    </row>
    <row r="44" spans="1:28" ht="14.25" thickBot="1">
      <c r="A44" s="147"/>
      <c r="B44" s="148"/>
      <c r="C44" s="148"/>
      <c r="D44" s="149"/>
      <c r="E44" s="118" t="s">
        <v>34</v>
      </c>
      <c r="F44" s="159" t="s">
        <v>17</v>
      </c>
      <c r="G44" s="110" t="s">
        <v>16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</row>
    <row r="45" spans="1:28" ht="14.25" thickBot="1">
      <c r="A45" s="150"/>
      <c r="B45" s="151"/>
      <c r="C45" s="151"/>
      <c r="D45" s="152"/>
      <c r="E45" s="119"/>
      <c r="F45" s="160"/>
      <c r="G45" s="109">
        <v>0</v>
      </c>
      <c r="H45" s="109"/>
      <c r="I45" s="109">
        <v>10</v>
      </c>
      <c r="J45" s="109"/>
      <c r="K45" s="109">
        <v>20</v>
      </c>
      <c r="L45" s="109"/>
      <c r="M45" s="109">
        <v>30</v>
      </c>
      <c r="N45" s="109"/>
      <c r="O45" s="109">
        <v>40</v>
      </c>
      <c r="P45" s="109"/>
      <c r="Q45" s="109">
        <v>50</v>
      </c>
      <c r="R45" s="109"/>
      <c r="S45" s="109">
        <v>60</v>
      </c>
      <c r="T45" s="109"/>
      <c r="U45" s="109">
        <v>70</v>
      </c>
      <c r="V45" s="109"/>
      <c r="W45" s="109">
        <v>80</v>
      </c>
      <c r="X45" s="109"/>
      <c r="Y45" s="109">
        <v>90</v>
      </c>
      <c r="Z45" s="109"/>
      <c r="AA45" s="109">
        <v>99</v>
      </c>
      <c r="AB45" s="161"/>
    </row>
    <row r="46" spans="1:28" ht="15" thickBot="1" thickTop="1">
      <c r="A46" s="26">
        <v>11</v>
      </c>
      <c r="B46" s="104" t="str">
        <f>B16&amp;B19&amp;$B$10</f>
        <v>リッチ貫通ナイトランス（248式）</v>
      </c>
      <c r="C46" s="104"/>
      <c r="D46" s="105"/>
      <c r="E46" s="31">
        <f>$F$10+F16+F19</f>
        <v>6</v>
      </c>
      <c r="F46" s="32">
        <f>IF(E46=8,16,IF(E46=7,14,IF(E46=6,12,IF(E46=5,10,IF(E46=4,8,IF(E46=3,6,IF(E46=2,4,IF(E46=1,2,0))))))))</f>
        <v>12</v>
      </c>
      <c r="G46" s="58">
        <f>((($J$3-8+$D$10+$C$16+$C$19+$G$10/2.5+$E$16/2.5+$E$19/2.5)-($J$4+$E$10+$D$16+$D$19+$G$10/3+$E$16/3+$E$19/3))*($B$7/100)+($J$4+$E$10+$D$16+$D$19+$G$10/3+$E$16/3+$E$19/3))*(1-IF((G$45-$F$46)&lt;0,0,G$32-$F$33)/100)</f>
        <v>375.6</v>
      </c>
      <c r="H46" s="58">
        <f>RANK(G46,($G$26:$G$27,$G$33:$G$40,$G$46:$G$53))</f>
        <v>14</v>
      </c>
      <c r="I46" s="58">
        <f>((($J$3-8+$D$10+$C$16+$C$19+$G$10/2.5+$E$16/2.5+$E$19/2.5)-($J$4+$E$10+$D$16+$D$19+$G$10/3+$E$16/3+$E$19/3))*($B$7/100)+($J$4+$E$10+$D$16+$D$19+$G$10/3+$E$16/3+$E$19/3))*(1-IF((I$45-$F$46)&lt;0,0,I$32-$F$33)/100)</f>
        <v>375.6</v>
      </c>
      <c r="J46" s="58">
        <f>RANK(I46,($I$26:$I$27,$I$33:$I$40,$I$46:$I$53))</f>
        <v>14</v>
      </c>
      <c r="K46" s="58">
        <f>((($J$3-8+$D$10+$C$16+$C$19+$G$10/2.5+$E$16/2.5+$E$19/2.5)-($J$4+$E$10+$D$16+$D$19+$G$10/3+$E$16/3+$E$19/3))*($B$7/100)+($J$4+$E$10+$D$16+$D$19+$G$10/3+$E$16/3+$E$19/3))*(1-IF((K$45-$F$46)&lt;0,0,K$32-$F$33)/100)</f>
        <v>353.064</v>
      </c>
      <c r="L46" s="58">
        <f>RANK(K46,($K$26:$K$27,$K$33:$K$40,$K$46:$K$53))</f>
        <v>7</v>
      </c>
      <c r="M46" s="58">
        <f>((($J$3-8+$D$10+$C$16+$C$19+$G$10/2.5+$E$16/2.5+$E$19/2.5)-($J$4+$E$10+$D$16+$D$19+$G$10/3+$E$16/3+$E$19/3))*($B$7/100)+($J$4+$E$10+$D$16+$D$19+$G$10/3+$E$16/3+$E$19/3))*(1-IF((M$45-$F$46)&lt;0,0,M$32-$F$33)/100)</f>
        <v>315.504</v>
      </c>
      <c r="N46" s="58">
        <f>RANK(M46,($M$26:$M$27,$M$33:$M$40,$M$46:$M$53))</f>
        <v>3</v>
      </c>
      <c r="O46" s="58">
        <f>((($J$3-8+$D$10+$C$16+$C$19+$G$10/2.5+$E$16/2.5+$E$19/2.5)-($J$4+$E$10+$D$16+$D$19+$G$10/3+$E$16/3+$E$19/3))*($B$7/100)+($J$4+$E$10+$D$16+$D$19+$G$10/3+$E$16/3+$E$19/3))*(1-IF((O$45-$F$46)&lt;0,0,O$32-$F$33)/100)</f>
        <v>277.944</v>
      </c>
      <c r="P46" s="58">
        <f>RANK(O46,($O$26:$O$27,$O$33:$O$40,$O$46:$O$53))</f>
        <v>3</v>
      </c>
      <c r="Q46" s="58">
        <f>((($J$3-8+$D$10+$C$16+$C$19+$G$10/2.5+$E$16/2.5+$E$19/2.5)-($J$4+$E$10+$D$16+$D$19+$G$10/3+$E$16/3+$E$19/3))*($B$7/100)+($J$4+$E$10+$D$16+$D$19+$G$10/3+$E$16/3+$E$19/3))*(1-IF((Q$45-$F$46)&lt;0,0,Q$32-$F$33)/100)</f>
        <v>240.38400000000001</v>
      </c>
      <c r="R46" s="58">
        <f>RANK(Q46,($Q$26:$Q$27,$Q$33:$Q$40,$Q$46:$Q$53))</f>
        <v>1</v>
      </c>
      <c r="S46" s="58">
        <f>((($J$3-8+$D$10+$C$16+$C$19+$G$10/2.5+$E$16/2.5+$E$19/2.5)-($J$4+$E$10+$D$16+$D$19+$G$10/3+$E$16/3+$E$19/3))*($B$7/100)+($J$4+$E$10+$D$16+$D$19+$G$10/3+$E$16/3+$E$19/3))*(1-IF((S$45-$F$46)&lt;0,0,S$32-$F$33)/100)</f>
        <v>202.824</v>
      </c>
      <c r="T46" s="58">
        <f>RANK(S46,($S$26:$S$27,$S$33:$S$40,$S$46:$S$53))</f>
        <v>1</v>
      </c>
      <c r="U46" s="58">
        <f>((($J$3-8+$D$10+$C$16+$C$19+$G$10/2.5+$E$16/2.5+$E$19/2.5)-($J$4+$E$10+$D$16+$D$19+$G$10/3+$E$16/3+$E$19/3))*($B$7/100)+($J$4+$E$10+$D$16+$D$19+$G$10/3+$E$16/3+$E$19/3))*(1-IF((U$45-$F$46)&lt;0,0,U$32-$F$33)/100)</f>
        <v>165.26399999999998</v>
      </c>
      <c r="V46" s="58">
        <f>RANK(U46,($U$26:$U$27,$U$33:$U$40,$U$46:$U$53))</f>
        <v>2</v>
      </c>
      <c r="W46" s="58">
        <f>((($J$3-8+$D$10+$C$16+$C$19+$G$10/2.5+$E$16/2.5+$E$19/2.5)-($J$4+$E$10+$D$16+$D$19+$G$10/3+$E$16/3+$E$19/3))*($B$7/100)+($J$4+$E$10+$D$16+$D$19+$G$10/3+$E$16/3+$E$19/3))*(1-IF((W$45-$F$46)&lt;0,0,W$32-$F$33)/100)</f>
        <v>127.704</v>
      </c>
      <c r="X46" s="58">
        <f>RANK(W46,($W$26:$W$27,$W$33:$W$40,$W$46:$W$53))</f>
        <v>2</v>
      </c>
      <c r="Y46" s="58">
        <f>((($J$3-8+$D$10+$C$16+$C$19+$G$10/2.5+$E$16/2.5+$E$19/2.5)-($J$4+$E$10+$D$16+$D$19+$G$10/3+$E$16/3+$E$19/3))*($B$7/100)+($J$4+$E$10+$D$16+$D$19+$G$10/3+$E$16/3+$E$19/3))*(1-IF((Y$45-$F$46)&lt;0,0,Y$32-$F$33)/100)</f>
        <v>90.144</v>
      </c>
      <c r="Z46" s="58">
        <f>RANK(Y46,($Y$26:$Y$27,$Y$33:$Y$40,$Y$46:$Y$53))</f>
        <v>2</v>
      </c>
      <c r="AA46" s="58">
        <f>((($J$3-8+$D$10+$C$16+$C$19+$G$10/2.5+$E$16/2.5+$E$19/2.5)-($J$4+$E$10+$D$16+$D$19+$G$10/3+$E$16/3+$E$19/3))*($B$7/100)+($J$4+$E$10+$D$16+$D$19+$G$10/3+$E$16/3+$E$19/3))*(1-IF((AA$45-$F$46)&lt;0,0,AA$32-$F$33)/100)</f>
        <v>56.34000000000001</v>
      </c>
      <c r="AB46" s="59">
        <f>RANK(AA46,($AA$26:$AA$27,$AA$33:$AA$40,$AA$46:$AA$53))</f>
        <v>2</v>
      </c>
    </row>
    <row r="47" spans="1:28" ht="15" thickBot="1" thickTop="1">
      <c r="A47" s="27">
        <v>12</v>
      </c>
      <c r="B47" s="121" t="str">
        <f>B16&amp;B19&amp;$B$11</f>
        <v>リッチ貫通ライオンクローランス（254式）</v>
      </c>
      <c r="C47" s="121"/>
      <c r="D47" s="122"/>
      <c r="E47" s="33">
        <f>$F$11+F16+F19</f>
        <v>4</v>
      </c>
      <c r="F47" s="34">
        <f aca="true" t="shared" si="1" ref="F47:F53">IF(E47=8,16,IF(E47=7,14,IF(E47=6,12,IF(E47=5,10,IF(E47=4,8,IF(E47=3,6,IF(E47=2,4,IF(E47=1,2,0))))))))</f>
        <v>8</v>
      </c>
      <c r="G47" s="58">
        <f>((($J$3-8+$D$11+$C$16+$C$19+$G$11/2.5+$E$16/2.5+$E$19/2.5)-($J$4+$E$11+$D$16+$D$19+$G$11/3+$E$16/3+$E$19/3))*($B$7/100)+($J$4+$E$11+$D$16+$D$19+$G$11/3+$E$16/3+$E$19/3))*(1-IF((G$45-$F$47)&lt;0,0,G$45-$F$47)/100)</f>
        <v>402.71999999999997</v>
      </c>
      <c r="H47" s="58">
        <f>RANK(G47,($G$26:$G$27,$G$33:$G$40,$G$46:$G$53))</f>
        <v>5</v>
      </c>
      <c r="I47" s="58">
        <f>((($J$3-8+$D$11+$C$16+$C$19+$G$11/2.5+$E$16/2.5+$E$19/2.5)-($J$4+$E$11+$D$16+$D$19+$G$11/3+$E$16/3+$E$19/3))*($B$7/100)+($J$4+$E$11+$D$16+$D$19+$G$11/3+$E$16/3+$E$19/3))*(1-IF((I$45-$F$47)&lt;0,0,I$45-$F$47)/100)</f>
        <v>394.6656</v>
      </c>
      <c r="J47" s="58">
        <f>RANK(I47,($I$26:$I$27,$I$33:$I$40,$I$46:$I$53))</f>
        <v>4</v>
      </c>
      <c r="K47" s="58">
        <f>((($J$3-8+$D$11+$C$16+$C$19+$G$11/2.5+$E$16/2.5+$E$19/2.5)-($J$4+$E$11+$D$16+$D$19+$G$11/3+$E$16/3+$E$19/3))*($B$7/100)+($J$4+$E$11+$D$16+$D$19+$G$11/3+$E$16/3+$E$19/3))*(1-IF((K$45-$F$47)&lt;0,0,K$45-$F$47)/100)</f>
        <v>354.3936</v>
      </c>
      <c r="L47" s="58">
        <f>RANK(K47,($K$26:$K$27,$K$33:$K$40,$K$46:$K$53))</f>
        <v>5</v>
      </c>
      <c r="M47" s="58">
        <f>((($J$3-8+$D$11+$C$16+$C$19+$G$11/2.5+$E$16/2.5+$E$19/2.5)-($J$4+$E$11+$D$16+$D$19+$G$11/3+$E$16/3+$E$19/3))*($B$7/100)+($J$4+$E$11+$D$16+$D$19+$G$11/3+$E$16/3+$E$19/3))*(1-IF((M$45-$F$47)&lt;0,0,M$45-$F$47)/100)</f>
        <v>314.1216</v>
      </c>
      <c r="N47" s="58">
        <f>RANK(M47,($M$26:$M$27,$M$33:$M$40,$M$46:$M$53))</f>
        <v>6</v>
      </c>
      <c r="O47" s="58">
        <f>((($J$3-8+$D$11+$C$16+$C$19+$G$11/2.5+$E$16/2.5+$E$19/2.5)-($J$4+$E$11+$D$16+$D$19+$G$11/3+$E$16/3+$E$19/3))*($B$7/100)+($J$4+$E$11+$D$16+$D$19+$G$11/3+$E$16/3+$E$19/3))*(1-IF((O$45-$F$47)&lt;0,0,O$45-$F$47)/100)</f>
        <v>273.84959999999995</v>
      </c>
      <c r="P47" s="58">
        <f>RANK(O47,($O$26:$O$27,$O$33:$O$40,$O$46:$O$53))</f>
        <v>6</v>
      </c>
      <c r="Q47" s="58">
        <f>((($J$3-8+$D$11+$C$16+$C$19+$G$11/2.5+$E$16/2.5+$E$19/2.5)-($J$4+$E$11+$D$16+$D$19+$G$11/3+$E$16/3+$E$19/3))*($B$7/100)+($J$4+$E$11+$D$16+$D$19+$G$11/3+$E$16/3+$E$19/3))*(1-IF((Q$45-$F$47)&lt;0,0,Q$45-$F$47)/100)</f>
        <v>233.57760000000002</v>
      </c>
      <c r="R47" s="58">
        <f>RANK(Q47,($Q$26:$Q$27,$Q$33:$Q$40,$Q$46:$Q$53))</f>
        <v>9</v>
      </c>
      <c r="S47" s="58">
        <f>((($J$3-8+$D$11+$C$16+$C$19+$G$11/2.5+$E$16/2.5+$E$19/2.5)-($J$4+$E$11+$D$16+$D$19+$G$11/3+$E$16/3+$E$19/3))*($B$7/100)+($J$4+$E$11+$D$16+$D$19+$G$11/3+$E$16/3+$E$19/3))*(1-IF((S$45-$F$47)&lt;0,0,S$45-$F$47)/100)</f>
        <v>193.30559999999997</v>
      </c>
      <c r="T47" s="58">
        <f>RANK(S47,($S$26:$S$27,$S$33:$S$40,$S$46:$S$53))</f>
        <v>10</v>
      </c>
      <c r="U47" s="58">
        <f>((($J$3-8+$D$11+$C$16+$C$19+$G$11/2.5+$E$16/2.5+$E$19/2.5)-($J$4+$E$11+$D$16+$D$19+$G$11/3+$E$16/3+$E$19/3))*($B$7/100)+($J$4+$E$11+$D$16+$D$19+$G$11/3+$E$16/3+$E$19/3))*(1-IF((U$45-$F$47)&lt;0,0,U$45-$F$47)/100)</f>
        <v>153.03359999999998</v>
      </c>
      <c r="V47" s="58">
        <f>RANK(U47,($U$26:$U$27,$U$33:$U$40,$U$46:$U$53))</f>
        <v>12</v>
      </c>
      <c r="W47" s="58">
        <f>((($J$3-8+$D$11+$C$16+$C$19+$G$11/2.5+$E$16/2.5+$E$19/2.5)-($J$4+$E$11+$D$16+$D$19+$G$11/3+$E$16/3+$E$19/3))*($B$7/100)+($J$4+$E$11+$D$16+$D$19+$G$11/3+$E$16/3+$E$19/3))*(1-IF((W$45-$F$47)&lt;0,0,W$45-$F$47)/100)</f>
        <v>112.7616</v>
      </c>
      <c r="X47" s="58">
        <f>RANK(W47,($W$26:$W$27,$W$33:$W$40,$W$46:$W$53))</f>
        <v>13</v>
      </c>
      <c r="Y47" s="58">
        <f>((($J$3-8+$D$11+$C$16+$C$19+$G$11/2.5+$E$16/2.5+$E$19/2.5)-($J$4+$E$11+$D$16+$D$19+$G$11/3+$E$16/3+$E$19/3))*($B$7/100)+($J$4+$E$11+$D$16+$D$19+$G$11/3+$E$16/3+$E$19/3))*(1-IF((Y$45-$F$47)&lt;0,0,Y$45-$F$47)/100)</f>
        <v>72.48960000000001</v>
      </c>
      <c r="Z47" s="58">
        <f>RANK(Y47,($Y$26:$Y$27,$Y$33:$Y$40,$Y$46:$Y$53))</f>
        <v>13</v>
      </c>
      <c r="AA47" s="58">
        <f>((($J$3-8+$D$11+$C$16+$C$19+$G$11/2.5+$E$16/2.5+$E$19/2.5)-($J$4+$E$11+$D$16+$D$19+$G$11/3+$E$16/3+$E$19/3))*($B$7/100)+($J$4+$E$11+$D$16+$D$19+$G$11/3+$E$16/3+$E$19/3))*(1-IF((AA$45-$F$47)&lt;0,0,AA$45-$F$47)/100)</f>
        <v>36.244799999999984</v>
      </c>
      <c r="AB47" s="59">
        <f>RANK(AA47,($AA$26:$AA$27,$AA$33:$AA$40,$AA$46:$AA$53))</f>
        <v>13</v>
      </c>
    </row>
    <row r="48" spans="1:28" ht="15" thickBot="1" thickTop="1">
      <c r="A48" s="27">
        <v>13</v>
      </c>
      <c r="B48" s="121" t="str">
        <f>B16&amp;B20&amp;$B$10</f>
        <v>リッチメダルナイトランス（248式）</v>
      </c>
      <c r="C48" s="121"/>
      <c r="D48" s="122"/>
      <c r="E48" s="33">
        <f>$F$10+F16+F20</f>
        <v>5</v>
      </c>
      <c r="F48" s="34">
        <f t="shared" si="1"/>
        <v>10</v>
      </c>
      <c r="G48" s="58">
        <f>((($J$3-8+$D$10+$C$16+$C$20+$G$10/2.5+$E$16/2.5+$E$20/2.5)-($J$4+$E$10+$D$16+$D$20+$G$10/3+$E$16/3+$E$20/3))*($B$7/100)+($J$4+$E$10+$D$16+$D$20+$G$10/3+$E$16/3+$E$20/3))*(1-IF((G$45-$F$48)&lt;0,0,G$45-$F$48)/100)</f>
        <v>382</v>
      </c>
      <c r="H48" s="58">
        <f>RANK(G48,($G$26:$G$27,$G$33:$G$40,$G$46:$G$53))</f>
        <v>13</v>
      </c>
      <c r="I48" s="58">
        <f>((($J$3-8+$D$10+$C$16+$C$20+$G$10/2.5+$E$16/2.5+$E$20/2.5)-($J$4+$E$10+$D$16+$D$20+$G$10/3+$E$16/3+$E$20/3))*($B$7/100)+($J$4+$E$10+$D$16+$D$20+$G$10/3+$E$16/3+$E$20/3))*(1-IF((I$45-$F$48)&lt;0,0,I$45-$F$48)/100)</f>
        <v>382</v>
      </c>
      <c r="J48" s="58">
        <f>RANK(I48,($I$26:$I$27,$I$33:$I$40,$I$46:$I$53))</f>
        <v>13</v>
      </c>
      <c r="K48" s="58">
        <f>((($J$3-8+$D$10+$C$16+$C$20+$G$10/2.5+$E$16/2.5+$E$20/2.5)-($J$4+$E$10+$D$16+$D$20+$G$10/3+$E$16/3+$E$20/3))*($B$7/100)+($J$4+$E$10+$D$16+$D$20+$G$10/3+$E$16/3+$E$20/3))*(1-IF((K$45-$F$48)&lt;0,0,K$45-$F$48)/100)</f>
        <v>343.8</v>
      </c>
      <c r="L48" s="58">
        <f>RANK(K48,($K$26:$K$27,$K$33:$K$40,$K$46:$K$53))</f>
        <v>16</v>
      </c>
      <c r="M48" s="58">
        <f>((($J$3-8+$D$10+$C$16+$C$20+$G$10/2.5+$E$16/2.5+$E$20/2.5)-($J$4+$E$10+$D$16+$D$20+$G$10/3+$E$16/3+$E$20/3))*($B$7/100)+($J$4+$E$10+$D$16+$D$20+$G$10/3+$E$16/3+$E$20/3))*(1-IF((M$45-$F$48)&lt;0,0,M$45-$F$48)/100)</f>
        <v>305.6</v>
      </c>
      <c r="N48" s="58">
        <f>RANK(M48,($M$26:$M$27,$M$33:$M$40,$M$46:$M$53))</f>
        <v>16</v>
      </c>
      <c r="O48" s="58">
        <f>((($J$3-8+$D$10+$C$16+$C$20+$G$10/2.5+$E$16/2.5+$E$20/2.5)-($J$4+$E$10+$D$16+$D$20+$G$10/3+$E$16/3+$E$20/3))*($B$7/100)+($J$4+$E$10+$D$16+$D$20+$G$10/3+$E$16/3+$E$20/3))*(1-IF((O$45-$F$48)&lt;0,0,O$45-$F$48)/100)</f>
        <v>267.4</v>
      </c>
      <c r="P48" s="58">
        <f>RANK(O48,($O$26:$O$27,$O$33:$O$40,$O$46:$O$53))</f>
        <v>17</v>
      </c>
      <c r="Q48" s="58">
        <f>((($J$3-8+$D$10+$C$16+$C$20+$G$10/2.5+$E$16/2.5+$E$20/2.5)-($J$4+$E$10+$D$16+$D$20+$G$10/3+$E$16/3+$E$20/3))*($B$7/100)+($J$4+$E$10+$D$16+$D$20+$G$10/3+$E$16/3+$E$20/3))*(1-IF((Q$45-$F$48)&lt;0,0,Q$45-$F$48)/100)</f>
        <v>229.2</v>
      </c>
      <c r="R48" s="58">
        <f>RANK(Q48,($Q$26:$Q$27,$Q$33:$Q$40,$Q$46:$Q$53))</f>
        <v>16</v>
      </c>
      <c r="S48" s="58">
        <f>((($J$3-8+$D$10+$C$16+$C$20+$G$10/2.5+$E$16/2.5+$E$20/2.5)-($J$4+$E$10+$D$16+$D$20+$G$10/3+$E$16/3+$E$20/3))*($B$7/100)+($J$4+$E$10+$D$16+$D$20+$G$10/3+$E$16/3+$E$20/3))*(1-IF((S$45-$F$48)&lt;0,0,S$45-$F$48)/100)</f>
        <v>191</v>
      </c>
      <c r="T48" s="58">
        <f>RANK(S48,($S$26:$S$27,$S$33:$S$40,$S$46:$S$53))</f>
        <v>14</v>
      </c>
      <c r="U48" s="58">
        <f>((($J$3-8+$D$10+$C$16+$C$20+$G$10/2.5+$E$16/2.5+$E$20/2.5)-($J$4+$E$10+$D$16+$D$20+$G$10/3+$E$16/3+$E$20/3))*($B$7/100)+($J$4+$E$10+$D$16+$D$20+$G$10/3+$E$16/3+$E$20/3))*(1-IF((U$45-$F$48)&lt;0,0,U$45-$F$48)/100)</f>
        <v>152.8</v>
      </c>
      <c r="V48" s="58">
        <f>RANK(U48,($U$26:$U$27,$U$33:$U$40,$U$46:$U$53))</f>
        <v>13</v>
      </c>
      <c r="W48" s="58">
        <f>((($J$3-8+$D$10+$C$16+$C$20+$G$10/2.5+$E$16/2.5+$E$20/2.5)-($J$4+$E$10+$D$16+$D$20+$G$10/3+$E$16/3+$E$20/3))*($B$7/100)+($J$4+$E$10+$D$16+$D$20+$G$10/3+$E$16/3+$E$20/3))*(1-IF((W$45-$F$48)&lt;0,0,W$45-$F$48)/100)</f>
        <v>114.60000000000002</v>
      </c>
      <c r="X48" s="58">
        <f>RANK(W48,($W$26:$W$27,$W$33:$W$40,$W$46:$W$53))</f>
        <v>12</v>
      </c>
      <c r="Y48" s="58">
        <f>((($J$3-8+$D$10+$C$16+$C$20+$G$10/2.5+$E$16/2.5+$E$20/2.5)-($J$4+$E$10+$D$16+$D$20+$G$10/3+$E$16/3+$E$20/3))*($B$7/100)+($J$4+$E$10+$D$16+$D$20+$G$10/3+$E$16/3+$E$20/3))*(1-IF((Y$45-$F$48)&lt;0,0,Y$45-$F$48)/100)</f>
        <v>76.39999999999998</v>
      </c>
      <c r="Z48" s="58">
        <f>RANK(Y48,($Y$26:$Y$27,$Y$33:$Y$40,$Y$46:$Y$53))</f>
        <v>11</v>
      </c>
      <c r="AA48" s="58">
        <f>((($J$3-8+$D$10+$C$16+$C$20+$G$10/2.5+$E$16/2.5+$E$20/2.5)-($J$4+$E$10+$D$16+$D$20+$G$10/3+$E$16/3+$E$20/3))*($B$7/100)+($J$4+$E$10+$D$16+$D$20+$G$10/3+$E$16/3+$E$20/3))*(1-IF((AA$45-$F$48)&lt;0,0,AA$45-$F$48)/100)</f>
        <v>42.019999999999996</v>
      </c>
      <c r="AB48" s="59">
        <f>RANK(AA48,($AA$26:$AA$27,$AA$33:$AA$40,$AA$46:$AA$53))</f>
        <v>11</v>
      </c>
    </row>
    <row r="49" spans="1:28" ht="15" thickBot="1" thickTop="1">
      <c r="A49" s="29">
        <v>14</v>
      </c>
      <c r="B49" s="121" t="str">
        <f>B16&amp;B20&amp;$B$11</f>
        <v>リッチメダルライオンクローランス（254式）</v>
      </c>
      <c r="C49" s="121"/>
      <c r="D49" s="122"/>
      <c r="E49" s="33">
        <f>$F$11+F16+F20</f>
        <v>3</v>
      </c>
      <c r="F49" s="34">
        <f t="shared" si="1"/>
        <v>6</v>
      </c>
      <c r="G49" s="58">
        <f>((($J$3-8+$D$11+$C$16+$C$20+$G$11/2.5+$E$16/2.5+$E$20/2.5)-($J$4+$E$11+$D$16+$D$20+$G$11/3+$E$16/3+$E$20/3))*($B$7/100)+($J$4+$E$11+$D$16+$D$20+$G$11/3+$E$16/3+$E$20/3))*(1-IF((G$45-$F$49)&lt;0,0,G$45-$F$49)/100)</f>
        <v>409.12</v>
      </c>
      <c r="H49" s="58">
        <f>RANK(G49,($G$26:$G$27,$G$33:$G$40,$G$46:$G$53))</f>
        <v>4</v>
      </c>
      <c r="I49" s="58">
        <f>((($J$3-8+$D$11+$C$16+$C$20+$G$11/2.5+$E$16/2.5+$E$20/2.5)-($J$4+$E$11+$D$16+$D$20+$G$11/3+$E$16/3+$E$20/3))*($B$7/100)+($J$4+$E$11+$D$16+$D$20+$G$11/3+$E$16/3+$E$20/3))*(1-IF((I$45-$F$49)&lt;0,0,I$45-$F$49)/100)</f>
        <v>392.7552</v>
      </c>
      <c r="J49" s="58">
        <f>RANK(I49,($I$26:$I$27,$I$33:$I$40,$I$46:$I$53))</f>
        <v>6</v>
      </c>
      <c r="K49" s="58">
        <f>((($J$3-8+$D$11+$C$16+$C$20+$G$11/2.5+$E$16/2.5+$E$20/2.5)-($J$4+$E$11+$D$16+$D$20+$G$11/3+$E$16/3+$E$20/3))*($B$7/100)+($J$4+$E$11+$D$16+$D$20+$G$11/3+$E$16/3+$E$20/3))*(1-IF((K$45-$F$49)&lt;0,0,K$45-$F$49)/100)</f>
        <v>351.8432</v>
      </c>
      <c r="L49" s="58">
        <f>RANK(K49,($K$26:$K$27,$K$33:$K$40,$K$46:$K$53))</f>
        <v>9</v>
      </c>
      <c r="M49" s="58">
        <f>((($J$3-8+$D$11+$C$16+$C$20+$G$11/2.5+$E$16/2.5+$E$20/2.5)-($J$4+$E$11+$D$16+$D$20+$G$11/3+$E$16/3+$E$20/3))*($B$7/100)+($J$4+$E$11+$D$16+$D$20+$G$11/3+$E$16/3+$E$20/3))*(1-IF((M$45-$F$49)&lt;0,0,M$45-$F$49)/100)</f>
        <v>310.9312</v>
      </c>
      <c r="N49" s="58">
        <f>RANK(M49,($M$26:$M$27,$M$33:$M$40,$M$46:$M$53))</f>
        <v>10</v>
      </c>
      <c r="O49" s="58">
        <f>((($J$3-8+$D$11+$C$16+$C$20+$G$11/2.5+$E$16/2.5+$E$20/2.5)-($J$4+$E$11+$D$16+$D$20+$G$11/3+$E$16/3+$E$20/3))*($B$7/100)+($J$4+$E$11+$D$16+$D$20+$G$11/3+$E$16/3+$E$20/3))*(1-IF((O$45-$F$49)&lt;0,0,O$45-$F$49)/100)</f>
        <v>270.01919999999996</v>
      </c>
      <c r="P49" s="58">
        <f>RANK(O49,($O$26:$O$27,$O$33:$O$40,$O$46:$O$53))</f>
        <v>13</v>
      </c>
      <c r="Q49" s="58">
        <f>((($J$3-8+$D$11+$C$16+$C$20+$G$11/2.5+$E$16/2.5+$E$20/2.5)-($J$4+$E$11+$D$16+$D$20+$G$11/3+$E$16/3+$E$20/3))*($B$7/100)+($J$4+$E$11+$D$16+$D$20+$G$11/3+$E$16/3+$E$20/3))*(1-IF((Q$45-$F$49)&lt;0,0,Q$45-$F$49)/100)</f>
        <v>229.10720000000003</v>
      </c>
      <c r="R49" s="58">
        <f>RANK(Q49,($Q$26:$Q$27,$Q$33:$Q$40,$Q$46:$Q$53))</f>
        <v>17</v>
      </c>
      <c r="S49" s="58">
        <f>((($J$3-8+$D$11+$C$16+$C$20+$G$11/2.5+$E$16/2.5+$E$20/2.5)-($J$4+$E$11+$D$16+$D$20+$G$11/3+$E$16/3+$E$20/3))*($B$7/100)+($J$4+$E$11+$D$16+$D$20+$G$11/3+$E$16/3+$E$20/3))*(1-IF((S$45-$F$49)&lt;0,0,S$45-$F$49)/100)</f>
        <v>188.1952</v>
      </c>
      <c r="T49" s="58">
        <f>RANK(S49,($S$26:$S$27,$S$33:$S$40,$S$46:$S$53))</f>
        <v>17</v>
      </c>
      <c r="U49" s="58">
        <f>((($J$3-8+$D$11+$C$16+$C$20+$G$11/2.5+$E$16/2.5+$E$20/2.5)-($J$4+$E$11+$D$16+$D$20+$G$11/3+$E$16/3+$E$20/3))*($B$7/100)+($J$4+$E$11+$D$16+$D$20+$G$11/3+$E$16/3+$E$20/3))*(1-IF((U$45-$F$49)&lt;0,0,U$45-$F$49)/100)</f>
        <v>147.2832</v>
      </c>
      <c r="V49" s="58">
        <f>RANK(U49,($U$26:$U$27,$U$33:$U$40,$U$46:$U$53))</f>
        <v>17</v>
      </c>
      <c r="W49" s="58">
        <f>((($J$3-8+$D$11+$C$16+$C$20+$G$11/2.5+$E$16/2.5+$E$20/2.5)-($J$4+$E$11+$D$16+$D$20+$G$11/3+$E$16/3+$E$20/3))*($B$7/100)+($J$4+$E$11+$D$16+$D$20+$G$11/3+$E$16/3+$E$20/3))*(1-IF((W$45-$F$49)&lt;0,0,W$45-$F$49)/100)</f>
        <v>106.3712</v>
      </c>
      <c r="X49" s="58">
        <f>RANK(W49,($W$26:$W$27,$W$33:$W$40,$W$46:$W$53))</f>
        <v>17</v>
      </c>
      <c r="Y49" s="58">
        <f>((($J$3-8+$D$11+$C$16+$C$20+$G$11/2.5+$E$16/2.5+$E$20/2.5)-($J$4+$E$11+$D$16+$D$20+$G$11/3+$E$16/3+$E$20/3))*($B$7/100)+($J$4+$E$11+$D$16+$D$20+$G$11/3+$E$16/3+$E$20/3))*(1-IF((Y$45-$F$49)&lt;0,0,Y$45-$F$49)/100)</f>
        <v>65.45920000000001</v>
      </c>
      <c r="Z49" s="58">
        <f>RANK(Y49,($Y$26:$Y$27,$Y$33:$Y$40,$Y$46:$Y$53))</f>
        <v>17</v>
      </c>
      <c r="AA49" s="58">
        <f>((($J$3-8+$D$11+$C$16+$C$20+$G$11/2.5+$E$16/2.5+$E$20/2.5)-($J$4+$E$11+$D$16+$D$20+$G$11/3+$E$16/3+$E$20/3))*($B$7/100)+($J$4+$E$11+$D$16+$D$20+$G$11/3+$E$16/3+$E$20/3))*(1-IF((AA$45-$F$49)&lt;0,0,AA$45-$F$49)/100)</f>
        <v>28.63839999999998</v>
      </c>
      <c r="AB49" s="59">
        <f>RANK(AA49,($AA$26:$AA$27,$AA$33:$AA$40,$AA$46:$AA$53))</f>
        <v>17</v>
      </c>
    </row>
    <row r="50" spans="1:28" ht="15" thickBot="1" thickTop="1">
      <c r="A50" s="27">
        <v>15</v>
      </c>
      <c r="B50" s="121" t="str">
        <f>B14&amp;B21&amp;$B$10</f>
        <v>シージクロコダイルナイトランス（248式）</v>
      </c>
      <c r="C50" s="121"/>
      <c r="D50" s="122"/>
      <c r="E50" s="33">
        <f>$F$10+F14+F21</f>
        <v>5</v>
      </c>
      <c r="F50" s="34">
        <f t="shared" si="1"/>
        <v>10</v>
      </c>
      <c r="G50" s="58">
        <f>((($J$3-8+$D$10+$C$14+$C$21+$G$10/2.5+$E$14/2.5+$E$21/2.5)-($J$4+$E$10+$D$14+$D$21+$G$10/3+$E$14/3+$E$21/3))*($B$7/100)+($J$4+$E$10+$D$14+$D$21+$G$10/3+$E$14/3+$E$21/3))*(1-IF((G$45-$F$50)&lt;0,0,G$45-$F$50)/100)</f>
        <v>385.26666666666665</v>
      </c>
      <c r="H50" s="58">
        <f>RANK(G50,($G$26:$G$27,$G$33:$G$40,$G$46:$G$53))</f>
        <v>11</v>
      </c>
      <c r="I50" s="58">
        <f>((($J$3-8+$D$10+$C$14+$C$21+$G$10/2.5+$E$14/2.5+$E$21/2.5)-($J$4+$E$10+$D$14+$D$21+$G$10/3+$E$14/3+$E$21/3))*($B$7/100)+($J$4+$E$10+$D$14+$D$21+$G$10/3+$E$14/3+$E$21/3))*(1-IF((I$45-$F$50)&lt;0,0,I$45-$F$50)/100)</f>
        <v>385.26666666666665</v>
      </c>
      <c r="J50" s="58">
        <f>RANK(I50,($I$26:$I$27,$I$33:$I$40,$I$46:$I$53))</f>
        <v>11</v>
      </c>
      <c r="K50" s="58">
        <f>((($J$3-8+$D$10+$C$14+$C$21+$G$10/2.5+$E$14/2.5+$E$21/2.5)-($J$4+$E$10+$D$14+$D$21+$G$10/3+$E$14/3+$E$21/3))*($B$7/100)+($J$4+$E$10+$D$14+$D$21+$G$10/3+$E$14/3+$E$21/3))*(1-IF((K$45-$F$50)&lt;0,0,K$45-$F$50)/100)</f>
        <v>346.74</v>
      </c>
      <c r="L50" s="58">
        <f>RANK(K50,($K$26:$K$27,$K$33:$K$40,$K$46:$K$53))</f>
        <v>13</v>
      </c>
      <c r="M50" s="58">
        <f>((($J$3-8+$D$10+$C$14+$C$21+$G$10/2.5+$E$14/2.5+$E$21/2.5)-($J$4+$E$10+$D$14+$D$21+$G$10/3+$E$14/3+$E$21/3))*($B$7/100)+($J$4+$E$10+$D$14+$D$21+$G$10/3+$E$14/3+$E$21/3))*(1-IF((M$45-$F$50)&lt;0,0,M$45-$F$50)/100)</f>
        <v>308.21333333333337</v>
      </c>
      <c r="N50" s="58">
        <f>RANK(M50,($M$26:$M$27,$M$33:$M$40,$M$46:$M$53))</f>
        <v>14</v>
      </c>
      <c r="O50" s="58">
        <f>((($J$3-8+$D$10+$C$14+$C$21+$G$10/2.5+$E$14/2.5+$E$21/2.5)-($J$4+$E$10+$D$14+$D$21+$G$10/3+$E$14/3+$E$21/3))*($B$7/100)+($J$4+$E$10+$D$14+$D$21+$G$10/3+$E$14/3+$E$21/3))*(1-IF((O$45-$F$50)&lt;0,0,O$45-$F$50)/100)</f>
        <v>269.6866666666666</v>
      </c>
      <c r="P50" s="58">
        <f>RANK(O50,($O$26:$O$27,$O$33:$O$40,$O$46:$O$53))</f>
        <v>14</v>
      </c>
      <c r="Q50" s="58">
        <f>((($J$3-8+$D$10+$C$14+$C$21+$G$10/2.5+$E$14/2.5+$E$21/2.5)-($J$4+$E$10+$D$14+$D$21+$G$10/3+$E$14/3+$E$21/3))*($B$7/100)+($J$4+$E$10+$D$14+$D$21+$G$10/3+$E$14/3+$E$21/3))*(1-IF((Q$45-$F$50)&lt;0,0,Q$45-$F$50)/100)</f>
        <v>231.15999999999997</v>
      </c>
      <c r="R50" s="58">
        <f>RANK(Q50,($Q$26:$Q$27,$Q$33:$Q$40,$Q$46:$Q$53))</f>
        <v>11</v>
      </c>
      <c r="S50" s="58">
        <f>((($J$3-8+$D$10+$C$14+$C$21+$G$10/2.5+$E$14/2.5+$E$21/2.5)-($J$4+$E$10+$D$14+$D$21+$G$10/3+$E$14/3+$E$21/3))*($B$7/100)+($J$4+$E$10+$D$14+$D$21+$G$10/3+$E$14/3+$E$21/3))*(1-IF((S$45-$F$50)&lt;0,0,S$45-$F$50)/100)</f>
        <v>192.63333333333333</v>
      </c>
      <c r="T50" s="58">
        <f>RANK(S50,($S$26:$S$27,$S$33:$S$40,$S$46:$S$53))</f>
        <v>11</v>
      </c>
      <c r="U50" s="58">
        <f>((($J$3-8+$D$10+$C$14+$C$21+$G$10/2.5+$E$14/2.5+$E$21/2.5)-($J$4+$E$10+$D$14+$D$21+$G$10/3+$E$14/3+$E$21/3))*($B$7/100)+($J$4+$E$10+$D$14+$D$21+$G$10/3+$E$14/3+$E$21/3))*(1-IF((U$45-$F$50)&lt;0,0,U$45-$F$50)/100)</f>
        <v>154.10666666666668</v>
      </c>
      <c r="V50" s="58">
        <f>RANK(U50,($U$26:$U$27,$U$33:$U$40,$U$46:$U$53))</f>
        <v>11</v>
      </c>
      <c r="W50" s="58">
        <f>((($J$3-8+$D$10+$C$14+$C$21+$G$10/2.5+$E$14/2.5+$E$21/2.5)-($J$4+$E$10+$D$14+$D$21+$G$10/3+$E$14/3+$E$21/3))*($B$7/100)+($J$4+$E$10+$D$14+$D$21+$G$10/3+$E$14/3+$E$21/3))*(1-IF((W$45-$F$50)&lt;0,0,W$45-$F$50)/100)</f>
        <v>115.58000000000001</v>
      </c>
      <c r="X50" s="58">
        <f>RANK(W50,($W$26:$W$27,$W$33:$W$40,$W$46:$W$53))</f>
        <v>10</v>
      </c>
      <c r="Y50" s="58">
        <f>((($J$3-8+$D$10+$C$14+$C$21+$G$10/2.5+$E$14/2.5+$E$21/2.5)-($J$4+$E$10+$D$14+$D$21+$G$10/3+$E$14/3+$E$21/3))*($B$7/100)+($J$4+$E$10+$D$14+$D$21+$G$10/3+$E$14/3+$E$21/3))*(1-IF((Y$45-$F$50)&lt;0,0,Y$45-$F$50)/100)</f>
        <v>77.05333333333331</v>
      </c>
      <c r="Z50" s="58">
        <f>RANK(Y50,($Y$26:$Y$27,$Y$33:$Y$40,$Y$46:$Y$53))</f>
        <v>10</v>
      </c>
      <c r="AA50" s="58">
        <f>((($J$3-8+$D$10+$C$14+$C$21+$G$10/2.5+$E$14/2.5+$E$21/2.5)-($J$4+$E$10+$D$14+$D$21+$G$10/3+$E$14/3+$E$21/3))*($B$7/100)+($J$4+$E$10+$D$14+$D$21+$G$10/3+$E$14/3+$E$21/3))*(1-IF((AA$45-$F$50)&lt;0,0,AA$45-$F$50)/100)</f>
        <v>42.37933333333333</v>
      </c>
      <c r="AB50" s="59">
        <f>RANK(AA50,($AA$26:$AA$27,$AA$33:$AA$40,$AA$46:$AA$53))</f>
        <v>10</v>
      </c>
    </row>
    <row r="51" spans="1:28" ht="15" thickBot="1" thickTop="1">
      <c r="A51" s="27">
        <v>16</v>
      </c>
      <c r="B51" s="121" t="str">
        <f>B14&amp;B21&amp;$B$11</f>
        <v>シージクロコダイルライオンクローランス（254式）</v>
      </c>
      <c r="C51" s="121"/>
      <c r="D51" s="122"/>
      <c r="E51" s="33">
        <f>$F$11+F14+F21</f>
        <v>3</v>
      </c>
      <c r="F51" s="34">
        <f t="shared" si="1"/>
        <v>6</v>
      </c>
      <c r="G51" s="58">
        <f>((($J$3-8+$D$11+$C$14+$C$21+$G$11/2.5+$E$14/2.5+$E$21/2.5)-($J$4+$E$11+$D$14+$D$21+$G$11/3+$E$14/3+$E$21/3))*($B$7/100)+($J$4+$E$11+$D$14+$D$21+$G$11/3+$E$14/3+$E$21/3))*(1-IF((G$45-$F$51)&lt;0,0,G$45-$F$51)/100)</f>
        <v>412.38666666666666</v>
      </c>
      <c r="H51" s="58">
        <f>RANK(G51,($G$26:$G$27,$G$33:$G$40,$G$46:$G$53))</f>
        <v>2</v>
      </c>
      <c r="I51" s="58">
        <f>((($J$3-8+$D$11+$C$14+$C$21+$G$11/2.5+$E$14/2.5+$E$21/2.5)-($J$4+$E$11+$D$14+$D$21+$G$11/3+$E$14/3+$E$21/3))*($B$7/100)+($J$4+$E$11+$D$14+$D$21+$G$11/3+$E$14/3+$E$21/3))*(1-IF((I$45-$F$51)&lt;0,0,I$45-$F$51)/100)</f>
        <v>395.89119999999997</v>
      </c>
      <c r="J51" s="58">
        <f>RANK(I51,($I$26:$I$27,$I$33:$I$40,$I$46:$I$53))</f>
        <v>3</v>
      </c>
      <c r="K51" s="58">
        <f>((($J$3-8+$D$11+$C$14+$C$21+$G$11/2.5+$E$14/2.5+$E$21/2.5)-($J$4+$E$11+$D$14+$D$21+$G$11/3+$E$14/3+$E$21/3))*($B$7/100)+($J$4+$E$11+$D$14+$D$21+$G$11/3+$E$14/3+$E$21/3))*(1-IF((K$45-$F$51)&lt;0,0,K$45-$F$51)/100)</f>
        <v>354.65253333333334</v>
      </c>
      <c r="L51" s="58">
        <f>RANK(K51,($K$26:$K$27,$K$33:$K$40,$K$46:$K$53))</f>
        <v>4</v>
      </c>
      <c r="M51" s="58">
        <f>((($J$3-8+$D$11+$C$14+$C$21+$G$11/2.5+$E$14/2.5+$E$21/2.5)-($J$4+$E$11+$D$14+$D$21+$G$11/3+$E$14/3+$E$21/3))*($B$7/100)+($J$4+$E$11+$D$14+$D$21+$G$11/3+$E$14/3+$E$21/3))*(1-IF((M$45-$F$51)&lt;0,0,M$45-$F$51)/100)</f>
        <v>313.41386666666665</v>
      </c>
      <c r="N51" s="58">
        <f>RANK(M51,($M$26:$M$27,$M$33:$M$40,$M$46:$M$53))</f>
        <v>8</v>
      </c>
      <c r="O51" s="58">
        <f>((($J$3-8+$D$11+$C$14+$C$21+$G$11/2.5+$E$14/2.5+$E$21/2.5)-($J$4+$E$11+$D$14+$D$21+$G$11/3+$E$14/3+$E$21/3))*($B$7/100)+($J$4+$E$11+$D$14+$D$21+$G$11/3+$E$14/3+$E$21/3))*(1-IF((O$45-$F$51)&lt;0,0,O$45-$F$51)/100)</f>
        <v>272.17519999999996</v>
      </c>
      <c r="P51" s="58">
        <f>RANK(O51,($O$26:$O$27,$O$33:$O$40,$O$46:$O$53))</f>
        <v>10</v>
      </c>
      <c r="Q51" s="58">
        <f>((($J$3-8+$D$11+$C$14+$C$21+$G$11/2.5+$E$14/2.5+$E$21/2.5)-($J$4+$E$11+$D$14+$D$21+$G$11/3+$E$14/3+$E$21/3))*($B$7/100)+($J$4+$E$11+$D$14+$D$21+$G$11/3+$E$14/3+$E$21/3))*(1-IF((Q$45-$F$51)&lt;0,0,Q$45-$F$51)/100)</f>
        <v>230.93653333333336</v>
      </c>
      <c r="R51" s="58">
        <f>RANK(Q51,($Q$26:$Q$27,$Q$33:$Q$40,$Q$46:$Q$53))</f>
        <v>13</v>
      </c>
      <c r="S51" s="58">
        <f>((($J$3-8+$D$11+$C$14+$C$21+$G$11/2.5+$E$14/2.5+$E$21/2.5)-($J$4+$E$11+$D$14+$D$21+$G$11/3+$E$14/3+$E$21/3))*($B$7/100)+($J$4+$E$11+$D$14+$D$21+$G$11/3+$E$14/3+$E$21/3))*(1-IF((S$45-$F$51)&lt;0,0,S$45-$F$51)/100)</f>
        <v>189.69786666666664</v>
      </c>
      <c r="T51" s="58">
        <f>RANK(S51,($S$26:$S$27,$S$33:$S$40,$S$46:$S$53))</f>
        <v>16</v>
      </c>
      <c r="U51" s="58">
        <f>((($J$3-8+$D$11+$C$14+$C$21+$G$11/2.5+$E$14/2.5+$E$21/2.5)-($J$4+$E$11+$D$14+$D$21+$G$11/3+$E$14/3+$E$21/3))*($B$7/100)+($J$4+$E$11+$D$14+$D$21+$G$11/3+$E$14/3+$E$21/3))*(1-IF((U$45-$F$51)&lt;0,0,U$45-$F$51)/100)</f>
        <v>148.45919999999998</v>
      </c>
      <c r="V51" s="58">
        <f>RANK(U51,($U$26:$U$27,$U$33:$U$40,$U$46:$U$53))</f>
        <v>16</v>
      </c>
      <c r="W51" s="58">
        <f>((($J$3-8+$D$11+$C$14+$C$21+$G$11/2.5+$E$14/2.5+$E$21/2.5)-($J$4+$E$11+$D$14+$D$21+$G$11/3+$E$14/3+$E$21/3))*($B$7/100)+($J$4+$E$11+$D$14+$D$21+$G$11/3+$E$14/3+$E$21/3))*(1-IF((W$45-$F$51)&lt;0,0,W$45-$F$51)/100)</f>
        <v>107.22053333333334</v>
      </c>
      <c r="X51" s="58">
        <f>RANK(W51,($W$26:$W$27,$W$33:$W$40,$W$46:$W$53))</f>
        <v>16</v>
      </c>
      <c r="Y51" s="58">
        <f>((($J$3-8+$D$11+$C$14+$C$21+$G$11/2.5+$E$14/2.5+$E$21/2.5)-($J$4+$E$11+$D$14+$D$21+$G$11/3+$E$14/3+$E$21/3))*($B$7/100)+($J$4+$E$11+$D$14+$D$21+$G$11/3+$E$14/3+$E$21/3))*(1-IF((Y$45-$F$51)&lt;0,0,Y$45-$F$51)/100)</f>
        <v>65.98186666666668</v>
      </c>
      <c r="Z51" s="58">
        <f>RANK(Y51,($Y$26:$Y$27,$Y$33:$Y$40,$Y$46:$Y$53))</f>
        <v>16</v>
      </c>
      <c r="AA51" s="58">
        <f>((($J$3-8+$D$11+$C$14+$C$21+$G$11/2.5+$E$14/2.5+$E$21/2.5)-($J$4+$E$11+$D$14+$D$21+$G$11/3+$E$14/3+$E$21/3))*($B$7/100)+($J$4+$E$11+$D$14+$D$21+$G$11/3+$E$14/3+$E$21/3))*(1-IF((AA$45-$F$51)&lt;0,0,AA$45-$F$51)/100)</f>
        <v>28.867066666666645</v>
      </c>
      <c r="AB51" s="59">
        <f>RANK(AA51,($AA$26:$AA$27,$AA$33:$AA$40,$AA$46:$AA$53))</f>
        <v>16</v>
      </c>
    </row>
    <row r="52" spans="1:28" ht="15" thickBot="1" thickTop="1">
      <c r="A52" s="27">
        <v>17</v>
      </c>
      <c r="B52" s="121" t="str">
        <f>B15&amp;B21&amp;$B$10</f>
        <v>ブラインドクロコダイルナイトランス（248式）</v>
      </c>
      <c r="C52" s="121"/>
      <c r="D52" s="122"/>
      <c r="E52" s="33">
        <f>$F$10+F15+F21</f>
        <v>6</v>
      </c>
      <c r="F52" s="34">
        <f t="shared" si="1"/>
        <v>12</v>
      </c>
      <c r="G52" s="58">
        <f>((($J$3-8+$D$10+$C$15+$C$21+$G$10/2.5+$E$15/2.5+$E$21/2.5)-($J$4+$E$10+$D$15+$D$21+$G$10/3+$E$15/3+$E$21/3))*($B$7/100)+($J$4+$E$10+$D$15+$D$21+$G$10/3+$E$15/3+$E$21/3))*(1-IF((G$45-$F$52)&lt;0,0,G$45-$F$52)/100)</f>
        <v>382.8666666666667</v>
      </c>
      <c r="H52" s="58">
        <f>RANK(G52,($G$26:$G$27,$G$33:$G$40,$G$46:$G$53))</f>
        <v>12</v>
      </c>
      <c r="I52" s="58">
        <f>((($J$3-8+$D$10+$C$15+$C$21+$G$10/2.5+$E$15/2.5+$E$21/2.5)-($J$4+$E$10+$D$15+$D$21+$G$10/3+$E$15/3+$E$21/3))*($B$7/100)+($J$4+$E$10+$D$15+$D$21+$G$10/3+$E$15/3+$E$21/3))*(1-IF((I$45-$F$52)&lt;0,0,I$45-$F$52)/100)</f>
        <v>382.8666666666667</v>
      </c>
      <c r="J52" s="58">
        <f>RANK(I52,($I$26:$I$27,$I$33:$I$40,$I$46:$I$53))</f>
        <v>12</v>
      </c>
      <c r="K52" s="58">
        <f>((($J$3-8+$D$10+$C$15+$C$21+$G$10/2.5+$E$15/2.5+$E$21/2.5)-($J$4+$E$10+$D$15+$D$21+$G$10/3+$E$15/3+$E$21/3))*($B$7/100)+($J$4+$E$10+$D$15+$D$21+$G$10/3+$E$15/3+$E$21/3))*(1-IF((K$45-$F$52)&lt;0,0,K$45-$F$52)/100)</f>
        <v>352.23733333333337</v>
      </c>
      <c r="L52" s="58">
        <f>RANK(K52,($K$26:$K$27,$K$33:$K$40,$K$46:$K$53))</f>
        <v>8</v>
      </c>
      <c r="M52" s="58">
        <f>((($J$3-8+$D$10+$C$15+$C$21+$G$10/2.5+$E$15/2.5+$E$21/2.5)-($J$4+$E$10+$D$15+$D$21+$G$10/3+$E$15/3+$E$21/3))*($B$7/100)+($J$4+$E$10+$D$15+$D$21+$G$10/3+$E$15/3+$E$21/3))*(1-IF((M$45-$F$52)&lt;0,0,M$45-$F$52)/100)</f>
        <v>313.9506666666667</v>
      </c>
      <c r="N52" s="58">
        <f>RANK(M52,($M$26:$M$27,$M$33:$M$40,$M$46:$M$53))</f>
        <v>7</v>
      </c>
      <c r="O52" s="58">
        <f>((($J$3-8+$D$10+$C$15+$C$21+$G$10/2.5+$E$15/2.5+$E$21/2.5)-($J$4+$E$10+$D$15+$D$21+$G$10/3+$E$15/3+$E$21/3))*($B$7/100)+($J$4+$E$10+$D$15+$D$21+$G$10/3+$E$15/3+$E$21/3))*(1-IF((O$45-$F$52)&lt;0,0,O$45-$F$52)/100)</f>
        <v>275.664</v>
      </c>
      <c r="P52" s="58">
        <f>RANK(O52,($O$26:$O$27,$O$33:$O$40,$O$46:$O$53))</f>
        <v>4</v>
      </c>
      <c r="Q52" s="58">
        <f>((($J$3-8+$D$10+$C$15+$C$21+$G$10/2.5+$E$15/2.5+$E$21/2.5)-($J$4+$E$10+$D$15+$D$21+$G$10/3+$E$15/3+$E$21/3))*($B$7/100)+($J$4+$E$10+$D$15+$D$21+$G$10/3+$E$15/3+$E$21/3))*(1-IF((Q$45-$F$52)&lt;0,0,Q$45-$F$52)/100)</f>
        <v>237.37733333333333</v>
      </c>
      <c r="R52" s="58">
        <f>RANK(Q52,($Q$26:$Q$27,$Q$33:$Q$40,$Q$46:$Q$53))</f>
        <v>5</v>
      </c>
      <c r="S52" s="58">
        <f>((($J$3-8+$D$10+$C$15+$C$21+$G$10/2.5+$E$15/2.5+$E$21/2.5)-($J$4+$E$10+$D$15+$D$21+$G$10/3+$E$15/3+$E$21/3))*($B$7/100)+($J$4+$E$10+$D$15+$D$21+$G$10/3+$E$15/3+$E$21/3))*(1-IF((S$45-$F$52)&lt;0,0,S$45-$F$52)/100)</f>
        <v>199.09066666666666</v>
      </c>
      <c r="T52" s="58">
        <f>RANK(S52,($S$26:$S$27,$S$33:$S$40,$S$46:$S$53))</f>
        <v>4</v>
      </c>
      <c r="U52" s="58">
        <f>((($J$3-8+$D$10+$C$15+$C$21+$G$10/2.5+$E$15/2.5+$E$21/2.5)-($J$4+$E$10+$D$15+$D$21+$G$10/3+$E$15/3+$E$21/3))*($B$7/100)+($J$4+$E$10+$D$15+$D$21+$G$10/3+$E$15/3+$E$21/3))*(1-IF((U$45-$F$52)&lt;0,0,U$45-$F$52)/100)</f>
        <v>160.80400000000003</v>
      </c>
      <c r="V52" s="58">
        <f>RANK(U52,($U$26:$U$27,$U$33:$U$40,$U$46:$U$53))</f>
        <v>5</v>
      </c>
      <c r="W52" s="58">
        <f>((($J$3-8+$D$10+$C$15+$C$21+$G$10/2.5+$E$15/2.5+$E$21/2.5)-($J$4+$E$10+$D$15+$D$21+$G$10/3+$E$15/3+$E$21/3))*($B$7/100)+($J$4+$E$10+$D$15+$D$21+$G$10/3+$E$15/3+$E$21/3))*(1-IF((W$45-$F$52)&lt;0,0,W$45-$F$52)/100)</f>
        <v>122.51733333333331</v>
      </c>
      <c r="X52" s="58">
        <f>RANK(W52,($W$26:$W$27,$W$33:$W$40,$W$46:$W$53))</f>
        <v>6</v>
      </c>
      <c r="Y52" s="58">
        <f>((($J$3-8+$D$10+$C$15+$C$21+$G$10/2.5+$E$15/2.5+$E$21/2.5)-($J$4+$E$10+$D$15+$D$21+$G$10/3+$E$15/3+$E$21/3))*($B$7/100)+($J$4+$E$10+$D$15+$D$21+$G$10/3+$E$15/3+$E$21/3))*(1-IF((Y$45-$F$52)&lt;0,0,Y$45-$F$52)/100)</f>
        <v>84.23066666666666</v>
      </c>
      <c r="Z52" s="58">
        <f>RANK(Y52,($Y$26:$Y$27,$Y$33:$Y$40,$Y$46:$Y$53))</f>
        <v>6</v>
      </c>
      <c r="AA52" s="58">
        <f>((($J$3-8+$D$10+$C$15+$C$21+$G$10/2.5+$E$15/2.5+$E$21/2.5)-($J$4+$E$10+$D$15+$D$21+$G$10/3+$E$15/3+$E$21/3))*($B$7/100)+($J$4+$E$10+$D$15+$D$21+$G$10/3+$E$15/3+$E$21/3))*(1-IF((AA$45-$F$52)&lt;0,0,AA$45-$F$52)/100)</f>
        <v>49.772666666666666</v>
      </c>
      <c r="AB52" s="59">
        <f>RANK(AA52,($AA$26:$AA$27,$AA$33:$AA$40,$AA$46:$AA$53))</f>
        <v>6</v>
      </c>
    </row>
    <row r="53" spans="1:28" ht="15" thickBot="1" thickTop="1">
      <c r="A53" s="28">
        <v>18</v>
      </c>
      <c r="B53" s="115" t="str">
        <f>B15&amp;B21&amp;$B$11</f>
        <v>ブラインドクロコダイルライオンクローランス（254式）</v>
      </c>
      <c r="C53" s="115"/>
      <c r="D53" s="116"/>
      <c r="E53" s="35">
        <f>$F$11+F15+F21</f>
        <v>4</v>
      </c>
      <c r="F53" s="36">
        <f t="shared" si="1"/>
        <v>8</v>
      </c>
      <c r="G53" s="60">
        <f>((($J$3-8+$D$11+$C$15+$C$21+$G$11/2.5+$E$15/2.5+$E$21/2.5)-($J$4+$E$11+$D$15+$D$21+$G$11/3+$E$15/3+$E$21/3))*($B$7/100)+($J$4+$E$11+$D$15+$D$21+$G$11/3+$E$15/3+$E$21/3))*(1-IF((G$45-$F$53)&lt;0,0,G$45-$F$53)/100)</f>
        <v>409.9866666666667</v>
      </c>
      <c r="H53" s="60">
        <f>RANK(G53,($G$26:$G$27,$G$33:$G$40,$G$46:$G$53))</f>
        <v>3</v>
      </c>
      <c r="I53" s="60">
        <f>((($J$3-8+$D$11+$C$15+$C$21+$G$11/2.5+$E$15/2.5+$E$21/2.5)-($J$4+$E$11+$D$15+$D$21+$G$11/3+$E$15/3+$E$21/3))*($B$7/100)+($J$4+$E$11+$D$15+$D$21+$G$11/3+$E$15/3+$E$21/3))*(1-IF((I$45-$F$53)&lt;0,0,I$45-$F$53)/100)</f>
        <v>401.78693333333337</v>
      </c>
      <c r="J53" s="60">
        <f>RANK(I53,($I$26:$I$27,$I$33:$I$40,$I$46:$I$53))</f>
        <v>1</v>
      </c>
      <c r="K53" s="60">
        <f>((($J$3-8+$D$11+$C$15+$C$21+$G$11/2.5+$E$15/2.5+$E$21/2.5)-($J$4+$E$11+$D$15+$D$21+$G$11/3+$E$15/3+$E$21/3))*($B$7/100)+($J$4+$E$11+$D$15+$D$21+$G$11/3+$E$15/3+$E$21/3))*(1-IF((K$45-$F$53)&lt;0,0,K$45-$F$53)/100)</f>
        <v>360.7882666666667</v>
      </c>
      <c r="L53" s="60">
        <f>RANK(K53,($K$26:$K$27,$K$33:$K$40,$K$46:$K$53))</f>
        <v>1</v>
      </c>
      <c r="M53" s="60">
        <f>((($J$3-8+$D$11+$C$15+$C$21+$G$11/2.5+$E$15/2.5+$E$21/2.5)-($J$4+$E$11+$D$15+$D$21+$G$11/3+$E$15/3+$E$21/3))*($B$7/100)+($J$4+$E$11+$D$15+$D$21+$G$11/3+$E$15/3+$E$21/3))*(1-IF((M$45-$F$53)&lt;0,0,M$45-$F$53)/100)</f>
        <v>319.7896</v>
      </c>
      <c r="N53" s="60">
        <f>RANK(M53,($M$26:$M$27,$M$33:$M$40,$M$46:$M$53))</f>
        <v>1</v>
      </c>
      <c r="O53" s="60">
        <f>((($J$3-8+$D$11+$C$15+$C$21+$G$11/2.5+$E$15/2.5+$E$21/2.5)-($J$4+$E$11+$D$15+$D$21+$G$11/3+$E$15/3+$E$21/3))*($B$7/100)+($J$4+$E$11+$D$15+$D$21+$G$11/3+$E$15/3+$E$21/3))*(1-IF((O$45-$F$53)&lt;0,0,O$45-$F$53)/100)</f>
        <v>278.7909333333333</v>
      </c>
      <c r="P53" s="60">
        <f>RANK(O53,($O$26:$O$27,$O$33:$O$40,$O$46:$O$53))</f>
        <v>1</v>
      </c>
      <c r="Q53" s="60">
        <f>((($J$3-8+$D$11+$C$15+$C$21+$G$11/2.5+$E$15/2.5+$E$21/2.5)-($J$4+$E$11+$D$15+$D$21+$G$11/3+$E$15/3+$E$21/3))*($B$7/100)+($J$4+$E$11+$D$15+$D$21+$G$11/3+$E$15/3+$E$21/3))*(1-IF((Q$45-$F$53)&lt;0,0,Q$45-$F$53)/100)</f>
        <v>237.7922666666667</v>
      </c>
      <c r="R53" s="60">
        <f>RANK(Q53,($Q$26:$Q$27,$Q$33:$Q$40,$Q$46:$Q$53))</f>
        <v>3</v>
      </c>
      <c r="S53" s="60">
        <f>((($J$3-8+$D$11+$C$15+$C$21+$G$11/2.5+$E$15/2.5+$E$21/2.5)-($J$4+$E$11+$D$15+$D$21+$G$11/3+$E$15/3+$E$21/3))*($B$7/100)+($J$4+$E$11+$D$15+$D$21+$G$11/3+$E$15/3+$E$21/3))*(1-IF((S$45-$F$53)&lt;0,0,S$45-$F$53)/100)</f>
        <v>196.7936</v>
      </c>
      <c r="T53" s="60">
        <f>RANK(S53,($S$26:$S$27,$S$33:$S$40,$S$46:$S$53))</f>
        <v>6</v>
      </c>
      <c r="U53" s="60">
        <f>((($J$3-8+$D$11+$C$15+$C$21+$G$11/2.5+$E$15/2.5+$E$21/2.5)-($J$4+$E$11+$D$15+$D$21+$G$11/3+$E$15/3+$E$21/3))*($B$7/100)+($J$4+$E$11+$D$15+$D$21+$G$11/3+$E$15/3+$E$21/3))*(1-IF((U$45-$F$53)&lt;0,0,U$45-$F$53)/100)</f>
        <v>155.79493333333335</v>
      </c>
      <c r="V53" s="60">
        <f>RANK(U53,($U$26:$U$27,$U$33:$U$40,$U$46:$U$53))</f>
        <v>8</v>
      </c>
      <c r="W53" s="60">
        <f>((($J$3-8+$D$11+$C$15+$C$21+$G$11/2.5+$E$15/2.5+$E$21/2.5)-($J$4+$E$11+$D$15+$D$21+$G$11/3+$E$15/3+$E$21/3))*($B$7/100)+($J$4+$E$11+$D$15+$D$21+$G$11/3+$E$15/3+$E$21/3))*(1-IF((W$45-$F$53)&lt;0,0,W$45-$F$53)/100)</f>
        <v>114.79626666666668</v>
      </c>
      <c r="X53" s="60">
        <f>RANK(W53,($W$26:$W$27,$W$33:$W$40,$W$46:$W$53))</f>
        <v>11</v>
      </c>
      <c r="Y53" s="60">
        <f>((($J$3-8+$D$11+$C$15+$C$21+$G$11/2.5+$E$15/2.5+$E$21/2.5)-($J$4+$E$11+$D$15+$D$21+$G$11/3+$E$15/3+$E$21/3))*($B$7/100)+($J$4+$E$11+$D$15+$D$21+$G$11/3+$E$15/3+$E$21/3))*(1-IF((Y$45-$F$53)&lt;0,0,Y$45-$F$53)/100)</f>
        <v>73.79760000000002</v>
      </c>
      <c r="Z53" s="60">
        <f>RANK(Y53,($Y$26:$Y$27,$Y$33:$Y$40,$Y$46:$Y$53))</f>
        <v>12</v>
      </c>
      <c r="AA53" s="60">
        <f>((($J$3-8+$D$11+$C$15+$C$21+$G$11/2.5+$E$15/2.5+$E$21/2.5)-($J$4+$E$11+$D$15+$D$21+$G$11/3+$E$15/3+$E$21/3))*($B$7/100)+($J$4+$E$11+$D$15+$D$21+$G$11/3+$E$15/3+$E$21/3))*(1-IF((AA$45-$F$53)&lt;0,0,AA$45-$F$53)/100)</f>
        <v>36.89879999999999</v>
      </c>
      <c r="AB53" s="25">
        <f>RANK(AA53,($AA$26:$AA$27,$AA$33:$AA$40,$AA$46:$AA$53))</f>
        <v>12</v>
      </c>
    </row>
    <row r="54" spans="1:17" ht="13.5">
      <c r="A54" s="10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6" spans="2:7" ht="13.5">
      <c r="B56" s="140" t="s">
        <v>36</v>
      </c>
      <c r="C56" s="140"/>
      <c r="D56" s="140"/>
      <c r="E56" s="140"/>
      <c r="F56" s="140"/>
      <c r="G56" s="140"/>
    </row>
    <row r="57" spans="2:11" ht="13.5">
      <c r="B57" s="140" t="s">
        <v>37</v>
      </c>
      <c r="C57" s="140"/>
      <c r="D57" s="140"/>
      <c r="E57" s="140"/>
      <c r="F57" s="140"/>
      <c r="G57" s="140"/>
      <c r="H57" s="140"/>
      <c r="I57" s="140"/>
      <c r="J57" s="140"/>
      <c r="K57" s="140"/>
    </row>
    <row r="58" ht="13.5">
      <c r="B58" s="9" t="s">
        <v>14</v>
      </c>
    </row>
    <row r="59" ht="13.5">
      <c r="B59" t="s">
        <v>15</v>
      </c>
    </row>
    <row r="67" ht="14.25" thickBot="1"/>
    <row r="68" spans="2:4" ht="13.5">
      <c r="B68" s="137" t="s">
        <v>22</v>
      </c>
      <c r="C68" s="138"/>
      <c r="D68" s="139"/>
    </row>
    <row r="69" spans="2:4" ht="13.5">
      <c r="B69" s="15" t="s">
        <v>23</v>
      </c>
      <c r="C69" s="5" t="s">
        <v>24</v>
      </c>
      <c r="D69" s="12" t="s">
        <v>25</v>
      </c>
    </row>
    <row r="70" spans="2:4" ht="13.5">
      <c r="B70" s="15" t="s">
        <v>26</v>
      </c>
      <c r="C70" s="5">
        <v>0</v>
      </c>
      <c r="D70" s="12"/>
    </row>
    <row r="71" spans="2:4" ht="13.5">
      <c r="B71" s="15" t="s">
        <v>27</v>
      </c>
      <c r="C71" s="5">
        <v>2</v>
      </c>
      <c r="D71" s="12"/>
    </row>
    <row r="72" spans="2:4" ht="13.5">
      <c r="B72" s="15" t="s">
        <v>28</v>
      </c>
      <c r="C72" s="5">
        <v>3</v>
      </c>
      <c r="D72" s="12"/>
    </row>
    <row r="73" spans="2:4" ht="13.5">
      <c r="B73" s="15" t="s">
        <v>29</v>
      </c>
      <c r="C73" s="5">
        <v>4</v>
      </c>
      <c r="D73" s="12"/>
    </row>
    <row r="74" spans="2:4" ht="13.5">
      <c r="B74" s="15" t="s">
        <v>30</v>
      </c>
      <c r="C74" s="5">
        <v>5</v>
      </c>
      <c r="D74" s="12">
        <v>1</v>
      </c>
    </row>
    <row r="75" spans="2:4" ht="13.5">
      <c r="B75" s="15" t="s">
        <v>31</v>
      </c>
      <c r="C75" s="5">
        <v>6</v>
      </c>
      <c r="D75" s="12">
        <v>2</v>
      </c>
    </row>
    <row r="76" spans="2:4" ht="13.5">
      <c r="B76" s="15" t="s">
        <v>32</v>
      </c>
      <c r="C76" s="5">
        <v>7</v>
      </c>
      <c r="D76" s="12">
        <v>3</v>
      </c>
    </row>
    <row r="77" spans="2:4" ht="13.5">
      <c r="B77" s="15">
        <v>9</v>
      </c>
      <c r="C77" s="5">
        <v>10</v>
      </c>
      <c r="D77" s="12">
        <v>4</v>
      </c>
    </row>
    <row r="78" spans="2:4" ht="13.5">
      <c r="B78" s="15">
        <v>8</v>
      </c>
      <c r="C78" s="5">
        <v>12</v>
      </c>
      <c r="D78" s="12">
        <v>5</v>
      </c>
    </row>
    <row r="79" spans="2:4" ht="13.5">
      <c r="B79" s="15">
        <v>7</v>
      </c>
      <c r="C79" s="5">
        <v>14</v>
      </c>
      <c r="D79" s="12">
        <v>6</v>
      </c>
    </row>
    <row r="80" spans="2:4" ht="13.5">
      <c r="B80" s="15">
        <v>6</v>
      </c>
      <c r="C80" s="5">
        <v>16</v>
      </c>
      <c r="D80" s="12">
        <v>7</v>
      </c>
    </row>
    <row r="81" spans="2:4" ht="13.5">
      <c r="B81" s="15">
        <v>5</v>
      </c>
      <c r="C81" s="5">
        <v>19</v>
      </c>
      <c r="D81" s="12">
        <v>8</v>
      </c>
    </row>
    <row r="82" spans="2:4" ht="13.5">
      <c r="B82" s="15">
        <v>4</v>
      </c>
      <c r="C82" s="5">
        <v>20</v>
      </c>
      <c r="D82" s="12">
        <v>9</v>
      </c>
    </row>
    <row r="83" spans="2:4" ht="13.5">
      <c r="B83" s="15">
        <v>3</v>
      </c>
      <c r="C83" s="5">
        <v>21</v>
      </c>
      <c r="D83" s="12">
        <v>10</v>
      </c>
    </row>
    <row r="84" spans="2:4" ht="13.5">
      <c r="B84" s="15">
        <v>2</v>
      </c>
      <c r="C84" s="5">
        <v>22</v>
      </c>
      <c r="D84" s="12">
        <v>11</v>
      </c>
    </row>
    <row r="85" spans="2:4" ht="14.25" thickBot="1">
      <c r="B85" s="16">
        <v>1</v>
      </c>
      <c r="C85" s="6">
        <v>25</v>
      </c>
      <c r="D85" s="13">
        <v>12</v>
      </c>
    </row>
    <row r="86" ht="14.25" thickBot="1"/>
    <row r="87" spans="2:4" ht="13.5">
      <c r="B87" s="107" t="s">
        <v>54</v>
      </c>
      <c r="C87" s="108"/>
      <c r="D87" s="51"/>
    </row>
    <row r="88" spans="2:3" ht="13.5">
      <c r="B88" s="15" t="s">
        <v>47</v>
      </c>
      <c r="C88" s="12" t="s">
        <v>58</v>
      </c>
    </row>
    <row r="89" spans="2:3" ht="13.5">
      <c r="B89" s="15" t="s">
        <v>26</v>
      </c>
      <c r="C89" s="46">
        <v>0</v>
      </c>
    </row>
    <row r="90" spans="2:3" ht="13.5">
      <c r="B90" s="15" t="s">
        <v>48</v>
      </c>
      <c r="C90" s="46">
        <v>1</v>
      </c>
    </row>
    <row r="91" spans="2:3" ht="13.5">
      <c r="B91" s="15" t="s">
        <v>49</v>
      </c>
      <c r="C91" s="46">
        <v>1.1</v>
      </c>
    </row>
    <row r="92" spans="2:3" ht="13.5">
      <c r="B92" s="15" t="s">
        <v>50</v>
      </c>
      <c r="C92" s="46">
        <v>1.2</v>
      </c>
    </row>
    <row r="93" spans="2:3" ht="13.5">
      <c r="B93" s="15" t="s">
        <v>51</v>
      </c>
      <c r="C93" s="46">
        <v>1.3</v>
      </c>
    </row>
    <row r="94" spans="2:3" ht="13.5">
      <c r="B94" s="15" t="s">
        <v>52</v>
      </c>
      <c r="C94" s="46">
        <v>1.4</v>
      </c>
    </row>
    <row r="95" spans="2:3" ht="13.5">
      <c r="B95" s="15" t="s">
        <v>53</v>
      </c>
      <c r="C95" s="46">
        <v>1.5</v>
      </c>
    </row>
    <row r="96" spans="2:3" ht="13.5">
      <c r="B96" s="15">
        <v>9</v>
      </c>
      <c r="C96" s="46">
        <v>1.6</v>
      </c>
    </row>
    <row r="97" spans="2:3" ht="13.5">
      <c r="B97" s="15">
        <v>8</v>
      </c>
      <c r="C97" s="46">
        <v>1.7</v>
      </c>
    </row>
    <row r="98" spans="2:3" ht="13.5">
      <c r="B98" s="15">
        <v>7</v>
      </c>
      <c r="C98" s="46">
        <v>1.8</v>
      </c>
    </row>
    <row r="99" spans="2:3" ht="13.5">
      <c r="B99" s="15">
        <v>6</v>
      </c>
      <c r="C99" s="46">
        <v>1.9</v>
      </c>
    </row>
    <row r="100" spans="2:3" ht="13.5">
      <c r="B100" s="15">
        <v>5</v>
      </c>
      <c r="C100" s="46">
        <v>2</v>
      </c>
    </row>
    <row r="101" spans="2:3" ht="13.5">
      <c r="B101" s="15">
        <v>4</v>
      </c>
      <c r="C101" s="46">
        <v>2.1</v>
      </c>
    </row>
    <row r="102" spans="2:3" ht="13.5">
      <c r="B102" s="15">
        <v>3</v>
      </c>
      <c r="C102" s="46">
        <v>2.2</v>
      </c>
    </row>
    <row r="103" spans="2:3" ht="13.5">
      <c r="B103" s="15">
        <v>2</v>
      </c>
      <c r="C103" s="46">
        <v>2.3</v>
      </c>
    </row>
    <row r="104" spans="2:3" ht="14.25" thickBot="1">
      <c r="B104" s="16">
        <v>1</v>
      </c>
      <c r="C104" s="47">
        <v>2.5</v>
      </c>
    </row>
    <row r="105" ht="14.25" thickBot="1"/>
    <row r="106" spans="2:3" ht="13.5">
      <c r="B106" s="137" t="s">
        <v>60</v>
      </c>
      <c r="C106" s="139"/>
    </row>
    <row r="107" spans="2:3" ht="13.5">
      <c r="B107" s="15" t="s">
        <v>47</v>
      </c>
      <c r="C107" s="57" t="s">
        <v>59</v>
      </c>
    </row>
    <row r="108" spans="2:3" ht="13.5">
      <c r="B108" s="15" t="s">
        <v>26</v>
      </c>
      <c r="C108" s="46">
        <v>1.8</v>
      </c>
    </row>
    <row r="109" spans="2:3" ht="13.5">
      <c r="B109" s="15" t="s">
        <v>48</v>
      </c>
      <c r="C109" s="46">
        <v>2.4</v>
      </c>
    </row>
    <row r="110" spans="2:3" ht="13.5">
      <c r="B110" s="15" t="s">
        <v>49</v>
      </c>
      <c r="C110" s="46">
        <v>2.52</v>
      </c>
    </row>
    <row r="111" spans="2:3" ht="13.5">
      <c r="B111" s="15" t="s">
        <v>50</v>
      </c>
      <c r="C111" s="46">
        <v>2.64</v>
      </c>
    </row>
    <row r="112" spans="2:3" ht="13.5">
      <c r="B112" s="15" t="s">
        <v>51</v>
      </c>
      <c r="C112" s="46">
        <v>2.76</v>
      </c>
    </row>
    <row r="113" spans="2:3" ht="13.5">
      <c r="B113" s="15" t="s">
        <v>52</v>
      </c>
      <c r="C113" s="46">
        <v>2.88</v>
      </c>
    </row>
    <row r="114" spans="2:3" ht="13.5">
      <c r="B114" s="15" t="s">
        <v>53</v>
      </c>
      <c r="C114" s="46">
        <v>3</v>
      </c>
    </row>
    <row r="115" spans="2:3" ht="13.5">
      <c r="B115" s="15">
        <v>9</v>
      </c>
      <c r="C115" s="46">
        <v>3.6</v>
      </c>
    </row>
    <row r="116" spans="2:3" ht="13.5">
      <c r="B116" s="15">
        <v>8</v>
      </c>
      <c r="C116" s="46">
        <v>3.72</v>
      </c>
    </row>
    <row r="117" spans="2:3" ht="13.5">
      <c r="B117" s="15">
        <v>7</v>
      </c>
      <c r="C117" s="46">
        <v>3.84</v>
      </c>
    </row>
    <row r="118" spans="2:3" ht="13.5">
      <c r="B118" s="15">
        <v>6</v>
      </c>
      <c r="C118" s="46">
        <v>3.96</v>
      </c>
    </row>
    <row r="119" spans="2:4" ht="13.5">
      <c r="B119" s="15">
        <v>5</v>
      </c>
      <c r="C119" s="46">
        <v>4.8</v>
      </c>
      <c r="D119" s="45"/>
    </row>
    <row r="120" spans="2:3" ht="13.5">
      <c r="B120" s="15">
        <v>4</v>
      </c>
      <c r="C120" s="46">
        <v>5.04</v>
      </c>
    </row>
    <row r="121" spans="2:3" ht="13.5">
      <c r="B121" s="15">
        <v>3</v>
      </c>
      <c r="C121" s="46">
        <v>5.28</v>
      </c>
    </row>
    <row r="122" spans="2:3" ht="13.5">
      <c r="B122" s="15">
        <v>2</v>
      </c>
      <c r="C122" s="46">
        <v>5.54</v>
      </c>
    </row>
    <row r="123" spans="2:3" ht="14.25" thickBot="1">
      <c r="B123" s="16">
        <v>1</v>
      </c>
      <c r="C123" s="47">
        <v>6</v>
      </c>
    </row>
  </sheetData>
  <sheetProtection sheet="1" objects="1" scenarios="1" selectLockedCells="1"/>
  <mergeCells count="93">
    <mergeCell ref="I10:J10"/>
    <mergeCell ref="I11:J11"/>
    <mergeCell ref="B106:C106"/>
    <mergeCell ref="G13:H13"/>
    <mergeCell ref="G14:H14"/>
    <mergeCell ref="G15:H15"/>
    <mergeCell ref="G16:H16"/>
    <mergeCell ref="G18:H18"/>
    <mergeCell ref="G19:H19"/>
    <mergeCell ref="G20:H20"/>
    <mergeCell ref="K32:L32"/>
    <mergeCell ref="M32:N32"/>
    <mergeCell ref="G44:AB44"/>
    <mergeCell ref="G45:H45"/>
    <mergeCell ref="W45:X45"/>
    <mergeCell ref="U45:V45"/>
    <mergeCell ref="AA32:AB32"/>
    <mergeCell ref="AA45:AB45"/>
    <mergeCell ref="Y45:Z45"/>
    <mergeCell ref="Q32:R32"/>
    <mergeCell ref="S32:T32"/>
    <mergeCell ref="U32:V32"/>
    <mergeCell ref="W32:X32"/>
    <mergeCell ref="S45:T45"/>
    <mergeCell ref="Q45:R45"/>
    <mergeCell ref="AA25:AB25"/>
    <mergeCell ref="C7:D7"/>
    <mergeCell ref="A24:D25"/>
    <mergeCell ref="A31:D32"/>
    <mergeCell ref="G24:AB24"/>
    <mergeCell ref="O32:P32"/>
    <mergeCell ref="U25:V25"/>
    <mergeCell ref="W25:X25"/>
    <mergeCell ref="Y25:Z25"/>
    <mergeCell ref="Y32:Z32"/>
    <mergeCell ref="B47:D47"/>
    <mergeCell ref="A44:D45"/>
    <mergeCell ref="E24:E25"/>
    <mergeCell ref="F24:F25"/>
    <mergeCell ref="E31:E32"/>
    <mergeCell ref="F44:F45"/>
    <mergeCell ref="B6:F6"/>
    <mergeCell ref="G9:H9"/>
    <mergeCell ref="G10:H10"/>
    <mergeCell ref="F31:F32"/>
    <mergeCell ref="G21:H21"/>
    <mergeCell ref="B23:E23"/>
    <mergeCell ref="B68:D68"/>
    <mergeCell ref="B50:D50"/>
    <mergeCell ref="B51:D51"/>
    <mergeCell ref="B52:D52"/>
    <mergeCell ref="B53:D53"/>
    <mergeCell ref="B57:K57"/>
    <mergeCell ref="B56:G56"/>
    <mergeCell ref="I2:J2"/>
    <mergeCell ref="B33:D33"/>
    <mergeCell ref="B9:C9"/>
    <mergeCell ref="B10:C10"/>
    <mergeCell ref="B11:C11"/>
    <mergeCell ref="B2:C2"/>
    <mergeCell ref="G11:H11"/>
    <mergeCell ref="D4:F4"/>
    <mergeCell ref="I9:J9"/>
    <mergeCell ref="B48:D48"/>
    <mergeCell ref="B49:D49"/>
    <mergeCell ref="B34:D34"/>
    <mergeCell ref="B35:D35"/>
    <mergeCell ref="B36:D36"/>
    <mergeCell ref="B37:D37"/>
    <mergeCell ref="B38:D38"/>
    <mergeCell ref="B39:D39"/>
    <mergeCell ref="B46:D46"/>
    <mergeCell ref="B43:D43"/>
    <mergeCell ref="O45:P45"/>
    <mergeCell ref="B26:D26"/>
    <mergeCell ref="B27:D27"/>
    <mergeCell ref="B30:D30"/>
    <mergeCell ref="E44:E45"/>
    <mergeCell ref="B40:D40"/>
    <mergeCell ref="I32:J32"/>
    <mergeCell ref="M45:N45"/>
    <mergeCell ref="K45:L45"/>
    <mergeCell ref="I45:J45"/>
    <mergeCell ref="B87:C87"/>
    <mergeCell ref="G32:H32"/>
    <mergeCell ref="G25:H25"/>
    <mergeCell ref="G31:AB31"/>
    <mergeCell ref="I25:J25"/>
    <mergeCell ref="K25:L25"/>
    <mergeCell ref="M25:N25"/>
    <mergeCell ref="O25:P25"/>
    <mergeCell ref="Q25:R25"/>
    <mergeCell ref="S25:T25"/>
  </mergeCells>
  <conditionalFormatting sqref="H46:H53 H33:H40 H26:H27 J26:J27 J33:J40 J46:J53 L46:L53 L33:L40 L26:L27 N26:N27 AB46:AB53 R26:R27 T26:T27 V26:V27 X26:X27 Z26:Z27 AB26:AB27 N33:N40 N46:N53 P33:P40 R33:R40 T33:T40 V33:V40 X33:X40 Z33:Z40 AB33:AB40 P46:P53 R46:R53 T46:T53 V46:V53 X46:X53 Z46:Z53 P26:P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dataValidations count="3">
    <dataValidation type="list" allowBlank="1" showInputMessage="1" showErrorMessage="1" sqref="D3">
      <formula1>$B$70:$B$85</formula1>
    </dataValidation>
    <dataValidation type="list" allowBlank="1" showInputMessage="1" showErrorMessage="1" sqref="E3">
      <formula1>$B$89:$B$104</formula1>
    </dataValidation>
    <dataValidation type="list" allowBlank="1" showInputMessage="1" showErrorMessage="1" sqref="F3">
      <formula1>$B$108:$B$123</formula1>
    </dataValidation>
  </dataValidations>
  <hyperlinks>
    <hyperlink ref="B58" r:id="rId1" display="http://mabinogi.wikiwiki.jp/index.php?cmd=read&amp;page=%A5%B9%A5%C6%A1%BC%A5%BF%A5%B9%2F%A5%D0%A5%E9%A5%F3%A5%B9&amp;word=%A5%D0%A5%E9%A5%F3%A5%B9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23"/>
  <sheetViews>
    <sheetView workbookViewId="0" topLeftCell="A1">
      <selection activeCell="B23" sqref="B23:E23"/>
    </sheetView>
  </sheetViews>
  <sheetFormatPr defaultColWidth="9.00390625" defaultRowHeight="13.5"/>
  <cols>
    <col min="1" max="1" width="3.25390625" style="0" customWidth="1"/>
    <col min="2" max="2" width="11.875" style="0" bestFit="1" customWidth="1"/>
    <col min="3" max="3" width="11.875" style="0" customWidth="1"/>
    <col min="4" max="4" width="13.75390625" style="0" customWidth="1"/>
    <col min="5" max="5" width="11.125" style="0" customWidth="1"/>
    <col min="6" max="6" width="10.625" style="0" customWidth="1"/>
    <col min="7" max="7" width="7.50390625" style="0" customWidth="1"/>
    <col min="8" max="8" width="3.75390625" style="0" customWidth="1"/>
    <col min="9" max="9" width="7.50390625" style="0" customWidth="1"/>
    <col min="10" max="10" width="3.75390625" style="0" customWidth="1"/>
    <col min="11" max="11" width="7.50390625" style="0" customWidth="1"/>
    <col min="12" max="12" width="3.75390625" style="0" customWidth="1"/>
    <col min="13" max="13" width="7.50390625" style="0" customWidth="1"/>
    <col min="14" max="14" width="3.75390625" style="0" customWidth="1"/>
    <col min="15" max="15" width="7.50390625" style="0" customWidth="1"/>
    <col min="16" max="16" width="3.75390625" style="0" customWidth="1"/>
    <col min="17" max="17" width="7.50390625" style="0" customWidth="1"/>
    <col min="18" max="18" width="3.75390625" style="0" customWidth="1"/>
    <col min="19" max="19" width="7.50390625" style="0" customWidth="1"/>
    <col min="20" max="20" width="3.75390625" style="0" customWidth="1"/>
    <col min="21" max="21" width="7.50390625" style="0" customWidth="1"/>
    <col min="22" max="22" width="3.75390625" style="0" customWidth="1"/>
    <col min="23" max="23" width="7.50390625" style="0" customWidth="1"/>
    <col min="24" max="24" width="3.75390625" style="0" customWidth="1"/>
    <col min="25" max="25" width="7.50390625" style="0" customWidth="1"/>
    <col min="26" max="26" width="3.75390625" style="0" customWidth="1"/>
    <col min="27" max="27" width="7.50390625" style="0" customWidth="1"/>
    <col min="28" max="28" width="3.75390625" style="0" customWidth="1"/>
  </cols>
  <sheetData>
    <row r="1" ht="14.25" thickBot="1"/>
    <row r="2" spans="2:24" ht="14.25" thickBot="1">
      <c r="B2" s="166" t="s">
        <v>20</v>
      </c>
      <c r="C2" s="167"/>
      <c r="D2" s="67" t="s">
        <v>40</v>
      </c>
      <c r="E2" s="22" t="s">
        <v>56</v>
      </c>
      <c r="F2" s="54" t="s">
        <v>57</v>
      </c>
      <c r="I2" s="106" t="s">
        <v>33</v>
      </c>
      <c r="J2" s="124"/>
      <c r="X2" s="1"/>
    </row>
    <row r="3" spans="2:19" ht="13.5">
      <c r="B3" s="86" t="s">
        <v>1</v>
      </c>
      <c r="C3" s="87">
        <f>'1打ダメージ'!C3</f>
        <v>300</v>
      </c>
      <c r="D3" s="88" t="str">
        <f>'1打ダメージ'!D3</f>
        <v>F</v>
      </c>
      <c r="E3" s="79">
        <f>'1打ダメージ'!E3</f>
        <v>1</v>
      </c>
      <c r="F3" s="84" t="str">
        <f>'1打ダメージ'!F3</f>
        <v>F</v>
      </c>
      <c r="G3" s="89"/>
      <c r="H3" s="89"/>
      <c r="I3" s="23" t="s">
        <v>1</v>
      </c>
      <c r="J3" s="12">
        <f>VLOOKUP(D3,$B$70:$C$85,2,FALSE)+C3</f>
        <v>302</v>
      </c>
      <c r="R3" s="1"/>
      <c r="S3" s="1"/>
    </row>
    <row r="4" spans="2:10" ht="14.25" thickBot="1">
      <c r="B4" s="90" t="s">
        <v>2</v>
      </c>
      <c r="C4" s="91">
        <f>'1打ダメージ'!C4</f>
        <v>200</v>
      </c>
      <c r="D4" s="180"/>
      <c r="E4" s="181"/>
      <c r="F4" s="182"/>
      <c r="G4" s="89"/>
      <c r="H4" s="89"/>
      <c r="I4" s="24" t="s">
        <v>2</v>
      </c>
      <c r="J4" s="13">
        <f>VLOOKUP($D$3,$B$70:$D$85,3,FALSE)+C4</f>
        <v>200</v>
      </c>
    </row>
    <row r="5" spans="2:8" ht="13.5">
      <c r="B5" s="92"/>
      <c r="C5" s="92"/>
      <c r="D5" s="92"/>
      <c r="E5" s="89"/>
      <c r="F5" s="89"/>
      <c r="G5" s="89"/>
      <c r="H5" s="89"/>
    </row>
    <row r="6" spans="2:8" ht="13.5">
      <c r="B6" s="165" t="s">
        <v>13</v>
      </c>
      <c r="C6" s="165"/>
      <c r="D6" s="165"/>
      <c r="E6" s="165"/>
      <c r="F6" s="165"/>
      <c r="G6" s="89"/>
      <c r="H6" s="89"/>
    </row>
    <row r="7" spans="2:8" ht="13.5">
      <c r="B7" s="82">
        <f>'1打ダメージ'!B7</f>
        <v>80</v>
      </c>
      <c r="C7" s="164" t="s">
        <v>35</v>
      </c>
      <c r="D7" s="165"/>
      <c r="E7" s="93"/>
      <c r="F7" s="93"/>
      <c r="G7" s="89"/>
      <c r="H7" s="89"/>
    </row>
    <row r="8" spans="2:8" ht="14.25" thickBot="1">
      <c r="B8" s="89"/>
      <c r="C8" s="89"/>
      <c r="D8" s="93"/>
      <c r="E8" s="93"/>
      <c r="F8" s="89"/>
      <c r="G8" s="89"/>
      <c r="H8" s="89"/>
    </row>
    <row r="9" spans="2:10" ht="14.25" thickBot="1">
      <c r="B9" s="168" t="s">
        <v>3</v>
      </c>
      <c r="C9" s="169"/>
      <c r="D9" s="95" t="s">
        <v>1</v>
      </c>
      <c r="E9" s="96" t="s">
        <v>2</v>
      </c>
      <c r="F9" s="97" t="s">
        <v>34</v>
      </c>
      <c r="G9" s="174" t="s">
        <v>12</v>
      </c>
      <c r="H9" s="175"/>
      <c r="I9" s="135" t="s">
        <v>75</v>
      </c>
      <c r="J9" s="136"/>
    </row>
    <row r="10" spans="2:10" ht="13.5">
      <c r="B10" s="170" t="s">
        <v>4</v>
      </c>
      <c r="C10" s="171"/>
      <c r="D10" s="78">
        <f>'1打ダメージ'!D10</f>
        <v>70</v>
      </c>
      <c r="E10" s="79">
        <f>'1打ダメージ'!E10</f>
        <v>37</v>
      </c>
      <c r="F10" s="79">
        <f>'1打ダメージ'!F10</f>
        <v>4</v>
      </c>
      <c r="G10" s="176">
        <f>'1打ダメージ'!G10</f>
        <v>20</v>
      </c>
      <c r="H10" s="177"/>
      <c r="I10" s="188">
        <v>0.24</v>
      </c>
      <c r="J10" s="146"/>
    </row>
    <row r="11" spans="2:10" ht="14.25" thickBot="1">
      <c r="B11" s="172" t="s">
        <v>5</v>
      </c>
      <c r="C11" s="173"/>
      <c r="D11" s="80">
        <f>'1打ダメージ'!D11</f>
        <v>85</v>
      </c>
      <c r="E11" s="81">
        <f>'1打ダメージ'!E11</f>
        <v>43</v>
      </c>
      <c r="F11" s="81">
        <f>'1打ダメージ'!F11</f>
        <v>2</v>
      </c>
      <c r="G11" s="178">
        <f>'1打ダメージ'!G11</f>
        <v>56</v>
      </c>
      <c r="H11" s="179"/>
      <c r="I11" s="188">
        <v>0.15</v>
      </c>
      <c r="J11" s="146"/>
    </row>
    <row r="12" spans="2:8" ht="14.25" thickBot="1">
      <c r="B12" s="89"/>
      <c r="C12" s="89"/>
      <c r="D12" s="89"/>
      <c r="E12" s="89"/>
      <c r="F12" s="89"/>
      <c r="G12" s="89"/>
      <c r="H12" s="89"/>
    </row>
    <row r="13" spans="1:8" ht="14.25" thickBot="1">
      <c r="A13" s="66"/>
      <c r="B13" s="94" t="s">
        <v>41</v>
      </c>
      <c r="C13" s="98" t="s">
        <v>1</v>
      </c>
      <c r="D13" s="99" t="s">
        <v>2</v>
      </c>
      <c r="E13" s="100" t="s">
        <v>0</v>
      </c>
      <c r="F13" s="101" t="s">
        <v>34</v>
      </c>
      <c r="G13" s="183" t="s">
        <v>75</v>
      </c>
      <c r="H13" s="184"/>
    </row>
    <row r="14" spans="1:8" ht="13.5">
      <c r="A14" s="64">
        <v>1</v>
      </c>
      <c r="B14" s="69" t="str">
        <f>'1打ダメージ'!B14</f>
        <v>シージ</v>
      </c>
      <c r="C14" s="70">
        <f>'1打ダメージ'!C14</f>
        <v>10</v>
      </c>
      <c r="D14" s="70">
        <f>'1打ダメージ'!D14</f>
        <v>0</v>
      </c>
      <c r="E14" s="70">
        <f>'1打ダメージ'!E14</f>
        <v>0</v>
      </c>
      <c r="F14" s="71">
        <f>'1打ダメージ'!F14</f>
        <v>1</v>
      </c>
      <c r="G14" s="185">
        <v>0.02</v>
      </c>
      <c r="H14" s="186"/>
    </row>
    <row r="15" spans="1:8" ht="13.5">
      <c r="A15" s="48">
        <v>2</v>
      </c>
      <c r="B15" s="72" t="str">
        <f>'1打ダメージ'!B15</f>
        <v>ブラインド</v>
      </c>
      <c r="C15" s="73">
        <f>'1打ダメージ'!C15</f>
        <v>7</v>
      </c>
      <c r="D15" s="73">
        <f>'1打ダメージ'!D15</f>
        <v>0</v>
      </c>
      <c r="E15" s="73">
        <f>'1打ダメージ'!E15</f>
        <v>0</v>
      </c>
      <c r="F15" s="74">
        <f>'1打ダメージ'!F15</f>
        <v>2</v>
      </c>
      <c r="G15" s="185">
        <v>0.07</v>
      </c>
      <c r="H15" s="186"/>
    </row>
    <row r="16" spans="1:8" ht="14.25" thickBot="1">
      <c r="A16" s="18">
        <v>3</v>
      </c>
      <c r="B16" s="75" t="str">
        <f>'1打ダメージ'!B16</f>
        <v>リッチ</v>
      </c>
      <c r="C16" s="76">
        <f>'1打ダメージ'!C16</f>
        <v>0</v>
      </c>
      <c r="D16" s="76">
        <f>'1打ダメージ'!D16</f>
        <v>0</v>
      </c>
      <c r="E16" s="76">
        <f>'1打ダメージ'!E16</f>
        <v>55</v>
      </c>
      <c r="F16" s="77">
        <f>'1打ダメージ'!F16</f>
        <v>0</v>
      </c>
      <c r="G16" s="187"/>
      <c r="H16" s="186"/>
    </row>
    <row r="17" spans="2:8" ht="14.25" thickBot="1">
      <c r="B17" s="89"/>
      <c r="C17" s="89"/>
      <c r="D17" s="89"/>
      <c r="E17" s="89"/>
      <c r="F17" s="102"/>
      <c r="G17" s="92"/>
      <c r="H17" s="89"/>
    </row>
    <row r="18" spans="1:8" ht="14.25" thickBot="1">
      <c r="A18" s="66"/>
      <c r="B18" s="103" t="s">
        <v>7</v>
      </c>
      <c r="C18" s="96" t="s">
        <v>1</v>
      </c>
      <c r="D18" s="99" t="s">
        <v>2</v>
      </c>
      <c r="E18" s="100" t="s">
        <v>0</v>
      </c>
      <c r="F18" s="101" t="s">
        <v>34</v>
      </c>
      <c r="G18" s="183" t="s">
        <v>75</v>
      </c>
      <c r="H18" s="184"/>
    </row>
    <row r="19" spans="1:8" ht="13.5">
      <c r="A19" s="64">
        <v>1</v>
      </c>
      <c r="B19" s="69" t="str">
        <f>'1打ダメージ'!B19</f>
        <v>貫通</v>
      </c>
      <c r="C19" s="70">
        <f>'1打ダメージ'!C19</f>
        <v>10</v>
      </c>
      <c r="D19" s="70">
        <f>'1打ダメージ'!D19</f>
        <v>0</v>
      </c>
      <c r="E19" s="70">
        <f>'1打ダメージ'!E19</f>
        <v>0</v>
      </c>
      <c r="F19" s="71">
        <f>'1打ダメージ'!F19</f>
        <v>2</v>
      </c>
      <c r="G19" s="187"/>
      <c r="H19" s="186"/>
    </row>
    <row r="20" spans="1:8" ht="13.5">
      <c r="A20" s="48">
        <v>2</v>
      </c>
      <c r="B20" s="72" t="str">
        <f>'1打ダメージ'!B20</f>
        <v>メダル</v>
      </c>
      <c r="C20" s="73">
        <f>'1打ダメージ'!C20</f>
        <v>14</v>
      </c>
      <c r="D20" s="73">
        <f>'1打ダメージ'!D20</f>
        <v>16</v>
      </c>
      <c r="E20" s="73">
        <f>'1打ダメージ'!E20</f>
        <v>0</v>
      </c>
      <c r="F20" s="74">
        <f>'1打ダメージ'!F20</f>
        <v>1</v>
      </c>
      <c r="G20" s="185">
        <v>0.06</v>
      </c>
      <c r="H20" s="186"/>
    </row>
    <row r="21" spans="1:8" ht="14.25" thickBot="1">
      <c r="A21" s="61">
        <v>3</v>
      </c>
      <c r="B21" s="75" t="str">
        <f>'1打ダメージ'!B21</f>
        <v>クロコダイル</v>
      </c>
      <c r="C21" s="76">
        <f>'1打ダメージ'!C21</f>
        <v>29</v>
      </c>
      <c r="D21" s="76">
        <f>'1打ダメージ'!D21</f>
        <v>0</v>
      </c>
      <c r="E21" s="76">
        <f>'1打ダメージ'!E21</f>
        <v>20</v>
      </c>
      <c r="F21" s="77">
        <f>'1打ダメージ'!F21</f>
        <v>0</v>
      </c>
      <c r="G21" s="187"/>
      <c r="H21" s="186"/>
    </row>
    <row r="22" ht="13.5">
      <c r="E22" s="2"/>
    </row>
    <row r="23" spans="2:5" ht="14.25" thickBot="1">
      <c r="B23" s="117" t="s">
        <v>78</v>
      </c>
      <c r="C23" s="117"/>
      <c r="D23" s="117"/>
      <c r="E23" s="195"/>
    </row>
    <row r="24" spans="1:28" ht="14.25" thickBot="1">
      <c r="A24" s="147"/>
      <c r="B24" s="148"/>
      <c r="C24" s="148"/>
      <c r="D24" s="149"/>
      <c r="E24" s="153" t="s">
        <v>42</v>
      </c>
      <c r="F24" s="155" t="s">
        <v>17</v>
      </c>
      <c r="G24" s="110" t="s">
        <v>16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</row>
    <row r="25" spans="1:28" ht="14.25" thickBot="1">
      <c r="A25" s="150"/>
      <c r="B25" s="151"/>
      <c r="C25" s="151"/>
      <c r="D25" s="152"/>
      <c r="E25" s="154"/>
      <c r="F25" s="156"/>
      <c r="G25" s="109">
        <v>0</v>
      </c>
      <c r="H25" s="109"/>
      <c r="I25" s="109">
        <v>10</v>
      </c>
      <c r="J25" s="109"/>
      <c r="K25" s="109">
        <v>20</v>
      </c>
      <c r="L25" s="109"/>
      <c r="M25" s="109">
        <v>30</v>
      </c>
      <c r="N25" s="109"/>
      <c r="O25" s="109">
        <v>40</v>
      </c>
      <c r="P25" s="109"/>
      <c r="Q25" s="109">
        <v>50</v>
      </c>
      <c r="R25" s="109"/>
      <c r="S25" s="109">
        <v>60</v>
      </c>
      <c r="T25" s="109"/>
      <c r="U25" s="109">
        <v>70</v>
      </c>
      <c r="V25" s="109"/>
      <c r="W25" s="109">
        <v>80</v>
      </c>
      <c r="X25" s="109"/>
      <c r="Y25" s="109">
        <v>90</v>
      </c>
      <c r="Z25" s="109"/>
      <c r="AA25" s="109">
        <v>99</v>
      </c>
      <c r="AB25" s="161"/>
    </row>
    <row r="26" spans="1:28" ht="15" thickBot="1" thickTop="1">
      <c r="A26" s="30">
        <v>1</v>
      </c>
      <c r="B26" s="113" t="str">
        <f>B16&amp;B21&amp;B10</f>
        <v>リッチクロコダイルナイトランス（248式）</v>
      </c>
      <c r="C26" s="113"/>
      <c r="D26" s="114"/>
      <c r="E26" s="37">
        <f>$F$10+F16+F21</f>
        <v>4</v>
      </c>
      <c r="F26" s="38">
        <f>IF(E26=8,16,IF(E26=7,14,IF(E26=6,12,IF(E26=5,10,IF(E26=4,8,IF(E26=3,6,IF(E26=2,4,IF(E26=1,2,0))))))))</f>
        <v>8</v>
      </c>
      <c r="G26" s="58">
        <f>((($J$3-8+$D$10+$C$16+$C$21+$G$10/2.5+$E$16/2.5+$E$21/2.5)-($J$4+$E$10+$D$16+$D$21+$G$10/3+$E$16/3+$E$21/3))*($B$7/100)+($J$4+$E$10+$D$16+$D$21+$G$10/3+$E$16/3+$E$21/3))*(1-IF((G$25-$F$26)&lt;0,0,G$25-$F$26)/100)*VLOOKUP($E$3,$B$89:$C$104,2,FALSE)</f>
        <v>996.3333333333333</v>
      </c>
      <c r="H26" s="58">
        <f>RANK(G26,($G$26:$G$27,$G$33:$G$40,$G$46:$G$53))</f>
        <v>6</v>
      </c>
      <c r="I26" s="58">
        <f>((($J$3-8+$D$10+$C$16+$C$21+$G$10/2.5+$E$16/2.5+$E$21/2.5)-($J$4+$E$10+$D$16+$D$21+$G$10/3+$E$16/3+$E$21/3))*($B$7/100)+($J$4+$E$10+$D$16+$D$21+$G$10/3+$E$16/3+$E$21/3))*(1-IF((I$25-$F$26)&lt;0,0,I$25-$F$26)/100)*VLOOKUP($E$3,$B$89:$C$104,2,FALSE)</f>
        <v>976.4066666666666</v>
      </c>
      <c r="J26" s="58">
        <f>RANK(I26,($I$26:$I$27,$I$33:$I$40,$I$46:$I$53))</f>
        <v>7</v>
      </c>
      <c r="K26" s="58">
        <f>((($J$3-8+$D$10+$C$16+$C$21+$G$10/2.5+$E$16/2.5+$E$21/2.5)-($J$4+$E$10+$D$16+$D$21+$G$10/3+$E$16/3+$E$21/3))*($B$7/100)+($J$4+$E$10+$D$16+$D$21+$G$10/3+$E$16/3+$E$21/3))*(1-IF((K$25-$F$26)&lt;0,0,K$25-$F$26)/100)*VLOOKUP($E$3,$B$89:$C$104,2,FALSE)</f>
        <v>876.7733333333332</v>
      </c>
      <c r="L26" s="58">
        <f>RANK(K26,($K$26:$K$27,$K$33:$K$40,$K$46:$K$53))</f>
        <v>10</v>
      </c>
      <c r="M26" s="58">
        <f>((($J$3-8+$D$10+$C$16+$C$21+$G$10/2.5+$E$16/2.5+$E$21/2.5)-($J$4+$E$10+$D$16+$D$21+$G$10/3+$E$16/3+$E$21/3))*($B$7/100)+($J$4+$E$10+$D$16+$D$21+$G$10/3+$E$16/3+$E$21/3))*(1-IF((M$25-$F$26)&lt;0,0,M$25-$F$26)/100)*VLOOKUP($E$3,$B$89:$C$104,2,FALSE)</f>
        <v>777.14</v>
      </c>
      <c r="N26" s="58">
        <f>RANK(M26,($M$26:$M$27,$M$33:$M$40,$M$46:$M$53))</f>
        <v>11</v>
      </c>
      <c r="O26" s="58">
        <f>((($J$3-8+$D$10+$C$16+$C$21+$G$10/2.5+$E$16/2.5+$E$21/2.5)-($J$4+$E$10+$D$16+$D$21+$G$10/3+$E$16/3+$E$21/3))*($B$7/100)+($J$4+$E$10+$D$16+$D$21+$G$10/3+$E$16/3+$E$21/3))*(1-IF((O$25-$F$26)&lt;0,0,O$25-$F$26)/100)*VLOOKUP($E$3,$B$89:$C$104,2,FALSE)</f>
        <v>677.5066666666667</v>
      </c>
      <c r="P26" s="58">
        <f>RANK(O26,($O$26:$O$27,$O$33:$O$40,$O$46:$O$53))</f>
        <v>12</v>
      </c>
      <c r="Q26" s="58">
        <f>((($J$3-8+$D$10+$C$16+$C$21+$G$10/2.5+$E$16/2.5+$E$21/2.5)-($J$4+$E$10+$D$16+$D$21+$G$10/3+$E$16/3+$E$21/3))*($B$7/100)+($J$4+$E$10+$D$16+$D$21+$G$10/3+$E$16/3+$E$21/3))*(1-IF((Q$25-$F$26)&lt;0,0,Q$25-$F$26)/100)*VLOOKUP($E$3,$B$89:$C$104,2,FALSE)</f>
        <v>577.8733333333333</v>
      </c>
      <c r="R26" s="58">
        <f>RANK(Q26,($Q$26:$Q$27,$Q$33:$Q$40,$Q$46:$Q$53))</f>
        <v>12</v>
      </c>
      <c r="S26" s="58">
        <f>((($J$3-8+$D$10+$C$16+$C$21+$G$10/2.5+$E$16/2.5+$E$21/2.5)-($J$4+$E$10+$D$16+$D$21+$G$10/3+$E$16/3+$E$21/3))*($B$7/100)+($J$4+$E$10+$D$16+$D$21+$G$10/3+$E$16/3+$E$21/3))*(1-IF((S$25-$F$26)&lt;0,0,S$25-$F$26)/100)*VLOOKUP($E$3,$B$89:$C$104,2,FALSE)</f>
        <v>478.24</v>
      </c>
      <c r="T26" s="58">
        <f>RANK(S26,($S$26:$S$27,$S$33:$S$40,$S$46:$S$53))</f>
        <v>13</v>
      </c>
      <c r="U26" s="58">
        <f>((($J$3-8+$D$10+$C$16+$C$21+$G$10/2.5+$E$16/2.5+$E$21/2.5)-($J$4+$E$10+$D$16+$D$21+$G$10/3+$E$16/3+$E$21/3))*($B$7/100)+($J$4+$E$10+$D$16+$D$21+$G$10/3+$E$16/3+$E$21/3))*(1-IF((U$25-$F$26)&lt;0,0,U$25-$F$26)/100)*VLOOKUP($E$3,$B$89:$C$104,2,FALSE)</f>
        <v>378.6066666666667</v>
      </c>
      <c r="V26" s="58">
        <f>RANK(U26,($U$26:$U$27,$U$33:$U$40,$U$46:$U$53))</f>
        <v>14</v>
      </c>
      <c r="W26" s="58">
        <f>((($J$3-8+$D$10+$C$16+$C$21+$G$10/2.5+$E$16/2.5+$E$21/2.5)-($J$4+$E$10+$D$16+$D$21+$G$10/3+$E$16/3+$E$21/3))*($B$7/100)+($J$4+$E$10+$D$16+$D$21+$G$10/3+$E$16/3+$E$21/3))*(1-IF((W$25-$F$26)&lt;0,0,W$25-$F$26)/100)*VLOOKUP($E$3,$B$89:$C$104,2,FALSE)</f>
        <v>278.9733333333333</v>
      </c>
      <c r="X26" s="58">
        <f>RANK(W26,($W$26:$W$27,$W$33:$W$40,$W$46:$W$53))</f>
        <v>14</v>
      </c>
      <c r="Y26" s="58">
        <f>((($J$3-8+$D$10+$C$16+$C$21+$G$10/2.5+$E$16/2.5+$E$21/2.5)-($J$4+$E$10+$D$16+$D$21+$G$10/3+$E$16/3+$E$21/3))*($B$7/100)+($J$4+$E$10+$D$16+$D$21+$G$10/3+$E$16/3+$E$21/3))*(1-IF((Y$25-$F$26)&lt;0,0,Y$25-$F$26)/100)*VLOOKUP($E$3,$B$89:$C$104,2,FALSE)</f>
        <v>179.34000000000003</v>
      </c>
      <c r="Z26" s="58">
        <f>RANK(Y26,($Y$26:$Y$27,$Y$33:$Y$40,$Y$46:$Y$53))</f>
        <v>14</v>
      </c>
      <c r="AA26" s="58">
        <f>((($J$3-8+$D$10+$C$16+$C$21+$G$10/2.5+$E$16/2.5+$E$21/2.5)-($J$4+$E$10+$D$16+$D$21+$G$10/3+$E$16/3+$E$21/3))*($B$7/100)+($J$4+$E$10+$D$16+$D$21+$G$10/3+$E$16/3+$E$21/3))*(1-IF((AA$25-$F$26)&lt;0,0,AA$25-$F$26)/100)*VLOOKUP($E$3,$B$89:$C$104,2,FALSE)</f>
        <v>89.66999999999997</v>
      </c>
      <c r="AB26" s="59">
        <f>RANK(AA26,($AA$26:$AA$27,$AA$33:$AA$40,$AA$46:$AA$53))</f>
        <v>14</v>
      </c>
    </row>
    <row r="27" spans="1:28" ht="15" thickBot="1" thickTop="1">
      <c r="A27" s="3">
        <v>2</v>
      </c>
      <c r="B27" s="115" t="str">
        <f>B16&amp;B21&amp;B11</f>
        <v>リッチクロコダイルライオンクローランス（254式）</v>
      </c>
      <c r="C27" s="115"/>
      <c r="D27" s="116"/>
      <c r="E27" s="35">
        <f>$F$11+F16+F21</f>
        <v>2</v>
      </c>
      <c r="F27" s="36">
        <f>IF(E27=8,16,IF(E27=7,14,IF(E27=6,12,IF(E27=5,10,IF(E27=4,8,IF(E27=3,6,IF(E27=2,4,IF(E27=1,2,0))))))))</f>
        <v>4</v>
      </c>
      <c r="G27" s="60">
        <f>((($J$3-8+$D$11+$C$16+$C$21+$G$11/2.5+$E$16/2.5+$E$21/2.5)-($J$4+$E$11+$D$16+$D$21+$G$11/3+$E$16/3+$E$21/3))*($B$7/100)+($J$4+$E$11+$D$16+$D$21+$G$11/3+$E$16/3+$E$21/3))*(1-IF((G$25-$F$27)&lt;0,0,G$25-$F$27)/100)*VLOOKUP($E$3,$B$89:$C$104,2,FALSE)</f>
        <v>1064.1333333333332</v>
      </c>
      <c r="H27" s="60">
        <f>RANK(G27,($G$26:$G$27,$G$33:$G$40,$G$46:$G$53))</f>
        <v>1</v>
      </c>
      <c r="I27" s="60">
        <f>((($J$3-8+$D$11+$C$16+$C$21+$G$11/2.5+$E$16/2.5+$E$21/2.5)-($J$4+$E$11+$D$16+$D$21+$G$11/3+$E$16/3+$E$21/3))*($B$7/100)+($J$4+$E$11+$D$16+$D$21+$G$11/3+$E$16/3+$E$21/3))*(1-IF((I$25-$F$27)&lt;0,0,I$25-$F$27)/100)*VLOOKUP($E$3,$B$89:$C$104,2,FALSE)</f>
        <v>1000.2853333333333</v>
      </c>
      <c r="J27" s="60">
        <f>RANK(I27,($I$26:$I$27,$I$33:$I$40,$I$46:$I$53))</f>
        <v>2</v>
      </c>
      <c r="K27" s="60">
        <f>((($J$3-8+$D$11+$C$16+$C$21+$G$11/2.5+$E$16/2.5+$E$21/2.5)-($J$4+$E$11+$D$16+$D$21+$G$11/3+$E$16/3+$E$21/3))*($B$7/100)+($J$4+$E$11+$D$16+$D$21+$G$11/3+$E$16/3+$E$21/3))*(1-IF((K$25-$F$27)&lt;0,0,K$25-$F$27)/100)*VLOOKUP($E$3,$B$89:$C$104,2,FALSE)</f>
        <v>893.872</v>
      </c>
      <c r="L27" s="60">
        <f>RANK(K27,($K$26:$K$27,$K$33:$K$40,$K$46:$K$53))</f>
        <v>2</v>
      </c>
      <c r="M27" s="60">
        <f>((($J$3-8+$D$11+$C$16+$C$21+$G$11/2.5+$E$16/2.5+$E$21/2.5)-($J$4+$E$11+$D$16+$D$21+$G$11/3+$E$16/3+$E$21/3))*($B$7/100)+($J$4+$E$11+$D$16+$D$21+$G$11/3+$E$16/3+$E$21/3))*(1-IF((M$25-$F$27)&lt;0,0,M$25-$F$27)/100)*VLOOKUP($E$3,$B$89:$C$104,2,FALSE)</f>
        <v>787.4586666666665</v>
      </c>
      <c r="N27" s="60">
        <f>RANK(M27,($M$26:$M$27,$M$33:$M$40,$M$46:$M$53))</f>
        <v>4</v>
      </c>
      <c r="O27" s="60">
        <f>((($J$3-8+$D$11+$C$16+$C$21+$G$11/2.5+$E$16/2.5+$E$21/2.5)-($J$4+$E$11+$D$16+$D$21+$G$11/3+$E$16/3+$E$21/3))*($B$7/100)+($J$4+$E$11+$D$16+$D$21+$G$11/3+$E$16/3+$E$21/3))*(1-IF((O$25-$F$27)&lt;0,0,O$25-$F$27)/100)*VLOOKUP($E$3,$B$89:$C$104,2,FALSE)</f>
        <v>681.0453333333334</v>
      </c>
      <c r="P27" s="60">
        <f>RANK(O27,($O$26:$O$27,$O$33:$O$40,$O$46:$O$53))</f>
        <v>9</v>
      </c>
      <c r="Q27" s="60">
        <f>((($J$3-8+$D$11+$C$16+$C$21+$G$11/2.5+$E$16/2.5+$E$21/2.5)-($J$4+$E$11+$D$16+$D$21+$G$11/3+$E$16/3+$E$21/3))*($B$7/100)+($J$4+$E$11+$D$16+$D$21+$G$11/3+$E$16/3+$E$21/3))*(1-IF((Q$25-$F$27)&lt;0,0,Q$25-$F$27)/100)*VLOOKUP($E$3,$B$89:$C$104,2,FALSE)</f>
        <v>574.6320000000001</v>
      </c>
      <c r="R27" s="60">
        <f>RANK(Q27,($Q$26:$Q$27,$Q$33:$Q$40,$Q$46:$Q$53))</f>
        <v>14</v>
      </c>
      <c r="S27" s="60">
        <f>((($J$3-8+$D$11+$C$16+$C$21+$G$11/2.5+$E$16/2.5+$E$21/2.5)-($J$4+$E$11+$D$16+$D$21+$G$11/3+$E$16/3+$E$21/3))*($B$7/100)+($J$4+$E$11+$D$16+$D$21+$G$11/3+$E$16/3+$E$21/3))*(1-IF((S$25-$F$27)&lt;0,0,S$25-$F$27)/100)*VLOOKUP($E$3,$B$89:$C$104,2,FALSE)</f>
        <v>468.2186666666666</v>
      </c>
      <c r="T27" s="60">
        <f>RANK(S27,($S$26:$S$27,$S$33:$S$40,$S$46:$S$53))</f>
        <v>18</v>
      </c>
      <c r="U27" s="60">
        <f>((($J$3-8+$D$11+$C$16+$C$21+$G$11/2.5+$E$16/2.5+$E$21/2.5)-($J$4+$E$11+$D$16+$D$21+$G$11/3+$E$16/3+$E$21/3))*($B$7/100)+($J$4+$E$11+$D$16+$D$21+$G$11/3+$E$16/3+$E$21/3))*(1-IF((U$25-$F$27)&lt;0,0,U$25-$F$27)/100)*VLOOKUP($E$3,$B$89:$C$104,2,FALSE)</f>
        <v>361.8053333333333</v>
      </c>
      <c r="V27" s="60">
        <f>RANK(U27,($U$26:$U$27,$U$33:$U$40,$U$46:$U$53))</f>
        <v>18</v>
      </c>
      <c r="W27" s="60">
        <f>((($J$3-8+$D$11+$C$16+$C$21+$G$11/2.5+$E$16/2.5+$E$21/2.5)-($J$4+$E$11+$D$16+$D$21+$G$11/3+$E$16/3+$E$21/3))*($B$7/100)+($J$4+$E$11+$D$16+$D$21+$G$11/3+$E$16/3+$E$21/3))*(1-IF((W$25-$F$27)&lt;0,0,W$25-$F$27)/100)*VLOOKUP($E$3,$B$89:$C$104,2,FALSE)</f>
        <v>255.39199999999997</v>
      </c>
      <c r="X27" s="60">
        <f>RANK(W27,($W$26:$W$27,$W$33:$W$40,$W$46:$W$53))</f>
        <v>18</v>
      </c>
      <c r="Y27" s="60">
        <f>((($J$3-8+$D$11+$C$16+$C$21+$G$11/2.5+$E$16/2.5+$E$21/2.5)-($J$4+$E$11+$D$16+$D$21+$G$11/3+$E$16/3+$E$21/3))*($B$7/100)+($J$4+$E$11+$D$16+$D$21+$G$11/3+$E$16/3+$E$21/3))*(1-IF((Y$25-$F$27)&lt;0,0,Y$25-$F$27)/100)*VLOOKUP($E$3,$B$89:$C$104,2,FALSE)</f>
        <v>148.97866666666667</v>
      </c>
      <c r="Z27" s="60">
        <f>RANK(Y27,($Y$26:$Y$27,$Y$33:$Y$40,$Y$46:$Y$53))</f>
        <v>18</v>
      </c>
      <c r="AA27" s="60">
        <f>((($J$3-8+$D$11+$C$16+$C$21+$G$11/2.5+$E$16/2.5+$E$21/2.5)-($J$4+$E$11+$D$16+$D$21+$G$11/3+$E$16/3+$E$21/3))*($B$7/100)+($J$4+$E$11+$D$16+$D$21+$G$11/3+$E$16/3+$E$21/3))*(1-IF((AA$25-$F$27)&lt;0,0,AA$25-$F$27)/100)*VLOOKUP($E$3,$B$89:$C$104,2,FALSE)</f>
        <v>53.20666666666671</v>
      </c>
      <c r="AB27" s="25">
        <f>RANK(AA27,($AA$26:$AA$27,$AA$33:$AA$40,$AA$46:$AA$53))</f>
        <v>18</v>
      </c>
    </row>
    <row r="28" ht="13.5">
      <c r="E28" s="2"/>
    </row>
    <row r="29" ht="13.5">
      <c r="E29" s="2"/>
    </row>
    <row r="30" spans="2:5" ht="14.25" thickBot="1">
      <c r="B30" s="117" t="s">
        <v>38</v>
      </c>
      <c r="C30" s="117"/>
      <c r="D30" s="117"/>
      <c r="E30" s="2"/>
    </row>
    <row r="31" spans="1:28" ht="14.25" thickBot="1">
      <c r="A31" s="147"/>
      <c r="B31" s="148"/>
      <c r="C31" s="148"/>
      <c r="D31" s="149"/>
      <c r="E31" s="157" t="s">
        <v>43</v>
      </c>
      <c r="F31" s="143" t="s">
        <v>17</v>
      </c>
      <c r="G31" s="110" t="s">
        <v>16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2"/>
    </row>
    <row r="32" spans="1:28" ht="14.25" thickBot="1">
      <c r="A32" s="150"/>
      <c r="B32" s="151"/>
      <c r="C32" s="151"/>
      <c r="D32" s="152"/>
      <c r="E32" s="158"/>
      <c r="F32" s="144"/>
      <c r="G32" s="109">
        <v>0</v>
      </c>
      <c r="H32" s="109"/>
      <c r="I32" s="109">
        <v>10</v>
      </c>
      <c r="J32" s="109"/>
      <c r="K32" s="109">
        <v>20</v>
      </c>
      <c r="L32" s="109"/>
      <c r="M32" s="109">
        <v>30</v>
      </c>
      <c r="N32" s="109"/>
      <c r="O32" s="109">
        <v>40</v>
      </c>
      <c r="P32" s="109"/>
      <c r="Q32" s="109">
        <v>50</v>
      </c>
      <c r="R32" s="109"/>
      <c r="S32" s="109">
        <v>60</v>
      </c>
      <c r="T32" s="109"/>
      <c r="U32" s="109">
        <v>70</v>
      </c>
      <c r="V32" s="109"/>
      <c r="W32" s="109">
        <v>80</v>
      </c>
      <c r="X32" s="109"/>
      <c r="Y32" s="109">
        <v>90</v>
      </c>
      <c r="Z32" s="109"/>
      <c r="AA32" s="109">
        <v>99</v>
      </c>
      <c r="AB32" s="161"/>
    </row>
    <row r="33" spans="1:28" ht="15" thickBot="1" thickTop="1">
      <c r="A33" s="26">
        <v>3</v>
      </c>
      <c r="B33" s="104" t="str">
        <f>B14&amp;B19&amp;B10</f>
        <v>シージ貫通ナイトランス（248式）</v>
      </c>
      <c r="C33" s="104"/>
      <c r="D33" s="125"/>
      <c r="E33" s="31">
        <f>$F$10+F14+F19</f>
        <v>7</v>
      </c>
      <c r="F33" s="32">
        <f aca="true" t="shared" si="0" ref="F33:F40">IF(E33=8,16,IF(E33=7,14,IF(E33=6,12,IF(E33=5,10,IF(E33=4,8,IF(E33=3,6,IF(E33=2,4,IF(E33=1,2,0))))))))</f>
        <v>14</v>
      </c>
      <c r="G33" s="58">
        <f>((($J$3-8+$D$10+$C$14+$C$19+$G$10/2.5+$E$14/2.5+$E$19/2.5)-($J$4+$E$10+$D$14+$D$19+$G$10/3+$E$14/3+$E$19/3))*($B$7/100)+($J$4+$E$10+$D$14+$D$19+$G$10/3+$E$14/3+$E$19/3))*(1-IF((G$32-$F$33)&lt;0,0,G$32-$F$33)/100)*VLOOKUP($E$3,$B$89:$C$104,2,FALSE)</f>
        <v>905.8333333333335</v>
      </c>
      <c r="H33" s="58">
        <f>RANK(G33,($G$26:$G$27,$G$33:$G$40,$G$46:$G$53))</f>
        <v>17</v>
      </c>
      <c r="I33" s="58">
        <f>((($J$3-8+$D$10+$C$14+$C$19+$G$10/2.5+$E$14/2.5+$E$19/2.5)-($J$4+$E$10+$D$14+$D$19+$G$10/3+$E$14/3+$E$19/3))*($B$7/100)+($J$4+$E$10+$D$14+$D$19+$G$10/3+$E$14/3+$E$19/3))*(1-IF((I$32-$F$33)&lt;0,0,I$32-$F$33)/100)*VLOOKUP($E$3,$B$89:$C$104,2,FALSE)</f>
        <v>905.8333333333335</v>
      </c>
      <c r="J33" s="58">
        <f>RANK(I33,($I$26:$I$27,$I$33:$I$40,$I$46:$I$53))</f>
        <v>17</v>
      </c>
      <c r="K33" s="58">
        <f>((($J$3-8+$D$10+$C$14+$C$19+$G$10/2.5+$E$14/2.5+$E$19/2.5)-($J$4+$E$10+$D$14+$D$19+$G$10/3+$E$14/3+$E$19/3))*($B$7/100)+($J$4+$E$10+$D$14+$D$19+$G$10/3+$E$14/3+$E$19/3))*(1-IF((K$32-$F$33)&lt;0,0,K$32-$F$33)/100)*VLOOKUP($E$3,$B$89:$C$104,2,FALSE)</f>
        <v>851.4833333333333</v>
      </c>
      <c r="L33" s="58">
        <f>RANK(K33,($K$26:$K$27,$K$33:$K$40,$K$46:$K$53))</f>
        <v>17</v>
      </c>
      <c r="M33" s="58">
        <f>((($J$3-8+$D$10+$C$14+$C$19+$G$10/2.5+$E$14/2.5+$E$19/2.5)-($J$4+$E$10+$D$14+$D$19+$G$10/3+$E$14/3+$E$19/3))*($B$7/100)+($J$4+$E$10+$D$14+$D$19+$G$10/3+$E$14/3+$E$19/3))*(1-IF((M$32-$F$33)&lt;0,0,M$32-$F$33)/100)*VLOOKUP($E$3,$B$89:$C$104,2,FALSE)</f>
        <v>760.9000000000001</v>
      </c>
      <c r="N33" s="58">
        <f>RANK(M33,($M$26:$M$27,$M$33:$M$40,$M$46:$M$53))</f>
        <v>17</v>
      </c>
      <c r="O33" s="58">
        <f>((($J$3-8+$D$10+$C$14+$C$19+$G$10/2.5+$E$14/2.5+$E$19/2.5)-($J$4+$E$10+$D$14+$D$19+$G$10/3+$E$14/3+$E$19/3))*($B$7/100)+($J$4+$E$10+$D$14+$D$19+$G$10/3+$E$14/3+$E$19/3))*(1-IF((O$32-$F$33)&lt;0,0,O$32-$F$33)/100)*VLOOKUP($E$3,$B$89:$C$104,2,FALSE)</f>
        <v>670.3166666666666</v>
      </c>
      <c r="P33" s="58">
        <f>RANK(O33,($O$26:$O$27,$O$33:$O$40,$O$46:$O$53))</f>
        <v>16</v>
      </c>
      <c r="Q33" s="58">
        <f>((($J$3-8+$D$10+$C$14+$C$19+$G$10/2.5+$E$14/2.5+$E$19/2.5)-($J$4+$E$10+$D$14+$D$19+$G$10/3+$E$14/3+$E$19/3))*($B$7/100)+($J$4+$E$10+$D$14+$D$19+$G$10/3+$E$14/3+$E$19/3))*(1-IF((Q$32-$F$33)&lt;0,0,Q$32-$F$33)/100)*VLOOKUP($E$3,$B$89:$C$104,2,FALSE)</f>
        <v>579.7333333333335</v>
      </c>
      <c r="R33" s="58">
        <f>RANK(Q33,($Q$26:$Q$27,$Q$33:$Q$40,$Q$46:$Q$53))</f>
        <v>10</v>
      </c>
      <c r="S33" s="58">
        <f>((($J$3-8+$D$10+$C$14+$C$19+$G$10/2.5+$E$14/2.5+$E$19/2.5)-($J$4+$E$10+$D$14+$D$19+$G$10/3+$E$14/3+$E$19/3))*($B$7/100)+($J$4+$E$10+$D$14+$D$19+$G$10/3+$E$14/3+$E$19/3))*(1-IF((S$32-$F$33)&lt;0,0,S$32-$F$33)/100)*VLOOKUP($E$3,$B$89:$C$104,2,FALSE)</f>
        <v>489.1500000000001</v>
      </c>
      <c r="T33" s="58">
        <f>RANK(S33,($S$26:$S$27,$S$33:$S$40,$S$46:$S$53))</f>
        <v>8</v>
      </c>
      <c r="U33" s="58">
        <f>((($J$3-8+$D$10+$C$14+$C$19+$G$10/2.5+$E$14/2.5+$E$19/2.5)-($J$4+$E$10+$D$14+$D$19+$G$10/3+$E$14/3+$E$19/3))*($B$7/100)+($J$4+$E$10+$D$14+$D$19+$G$10/3+$E$14/3+$E$19/3))*(1-IF((U$32-$F$33)&lt;0,0,U$32-$F$33)/100)*VLOOKUP($E$3,$B$89:$C$104,2,FALSE)</f>
        <v>398.5666666666667</v>
      </c>
      <c r="V33" s="58">
        <f>RANK(U33,($U$26:$U$27,$U$33:$U$40,$U$46:$U$53))</f>
        <v>6</v>
      </c>
      <c r="W33" s="58">
        <f>((($J$3-8+$D$10+$C$14+$C$19+$G$10/2.5+$E$14/2.5+$E$19/2.5)-($J$4+$E$10+$D$14+$D$19+$G$10/3+$E$14/3+$E$19/3))*($B$7/100)+($J$4+$E$10+$D$14+$D$19+$G$10/3+$E$14/3+$E$19/3))*(1-IF((W$32-$F$33)&lt;0,0,W$32-$F$33)/100)*VLOOKUP($E$3,$B$89:$C$104,2,FALSE)</f>
        <v>307.98333333333335</v>
      </c>
      <c r="X33" s="58">
        <f>RANK(W33,($W$26:$W$27,$W$33:$W$40,$W$46:$W$53))</f>
        <v>5</v>
      </c>
      <c r="Y33" s="58">
        <f>((($J$3-8+$D$10+$C$14+$C$19+$G$10/2.5+$E$14/2.5+$E$19/2.5)-($J$4+$E$10+$D$14+$D$19+$G$10/3+$E$14/3+$E$19/3))*($B$7/100)+($J$4+$E$10+$D$14+$D$19+$G$10/3+$E$14/3+$E$19/3))*(1-IF((Y$32-$F$33)&lt;0,0,Y$32-$F$33)/100)*VLOOKUP($E$3,$B$89:$C$104,2,FALSE)</f>
        <v>217.40000000000003</v>
      </c>
      <c r="Z33" s="58">
        <f>RANK(Y33,($Y$26:$Y$27,$Y$33:$Y$40,$Y$46:$Y$53))</f>
        <v>4</v>
      </c>
      <c r="AA33" s="58">
        <f>((($J$3-8+$D$10+$C$14+$C$19+$G$10/2.5+$E$14/2.5+$E$19/2.5)-($J$4+$E$10+$D$14+$D$19+$G$10/3+$E$14/3+$E$19/3))*($B$7/100)+($J$4+$E$10+$D$14+$D$19+$G$10/3+$E$14/3+$E$19/3))*(1-IF((AA$32-$F$33)&lt;0,0,AA$32-$F$33)/100)*VLOOKUP($E$3,$B$89:$C$104,2,FALSE)</f>
        <v>135.87500000000003</v>
      </c>
      <c r="AB33" s="59">
        <f>RANK(AA33,($AA$26:$AA$27,$AA$33:$AA$40,$AA$46:$AA$53))</f>
        <v>4</v>
      </c>
    </row>
    <row r="34" spans="1:28" ht="15" thickBot="1" thickTop="1">
      <c r="A34" s="27">
        <v>4</v>
      </c>
      <c r="B34" s="121" t="str">
        <f>B14&amp;B19&amp;B11</f>
        <v>シージ貫通ライオンクローランス（254式）</v>
      </c>
      <c r="C34" s="121"/>
      <c r="D34" s="123"/>
      <c r="E34" s="33">
        <f>$F$11+F14+F19</f>
        <v>5</v>
      </c>
      <c r="F34" s="34">
        <f t="shared" si="0"/>
        <v>10</v>
      </c>
      <c r="G34" s="58">
        <f>((($J$3-8+$D$11+$C$14+$C$19+$G$11/2.5+$E$14/2.5+$E$19/2.5)-($J$4+$E$11+$D$14+$D$19+$G$11/3+$E$14/3+$E$19/3))*($B$7/100)+($J$4+$E$11+$D$14+$D$19+$G$11/3+$E$14/3+$E$19/3))*(1-IF((G$32-$F$34)&lt;0,0,G$32-$F$34)/100)*VLOOKUP($E$3,$B$89:$C$104,2,FALSE)</f>
        <v>973.6333333333333</v>
      </c>
      <c r="H34" s="58">
        <f>RANK(G34,($G$26:$G$27,$G$33:$G$40,$G$46:$G$53))</f>
        <v>9</v>
      </c>
      <c r="I34" s="58">
        <f>((($J$3-8+$D$11+$C$14+$C$19+$G$11/2.5+$E$14/2.5+$E$19/2.5)-($J$4+$E$11+$D$14+$D$19+$G$11/3+$E$14/3+$E$19/3))*($B$7/100)+($J$4+$E$11+$D$14+$D$19+$G$11/3+$E$14/3+$E$19/3))*(1-IF((I$32-$F$34)&lt;0,0,I$32-$F$34)/100)*VLOOKUP($E$3,$B$89:$C$104,2,FALSE)</f>
        <v>973.6333333333333</v>
      </c>
      <c r="J34" s="58">
        <f>RANK(I34,($I$26:$I$27,$I$33:$I$40,$I$46:$I$53))</f>
        <v>8</v>
      </c>
      <c r="K34" s="58">
        <f>((($J$3-8+$D$11+$C$14+$C$19+$G$11/2.5+$E$14/2.5+$E$19/2.5)-($J$4+$E$11+$D$14+$D$19+$G$11/3+$E$14/3+$E$19/3))*($B$7/100)+($J$4+$E$11+$D$14+$D$19+$G$11/3+$E$14/3+$E$19/3))*(1-IF((K$32-$F$34)&lt;0,0,K$32-$F$34)/100)*VLOOKUP($E$3,$B$89:$C$104,2,FALSE)</f>
        <v>876.27</v>
      </c>
      <c r="L34" s="58">
        <f>RANK(K34,($K$26:$K$27,$K$33:$K$40,$K$46:$K$53))</f>
        <v>11</v>
      </c>
      <c r="M34" s="58">
        <f>((($J$3-8+$D$11+$C$14+$C$19+$G$11/2.5+$E$14/2.5+$E$19/2.5)-($J$4+$E$11+$D$14+$D$19+$G$11/3+$E$14/3+$E$19/3))*($B$7/100)+($J$4+$E$11+$D$14+$D$19+$G$11/3+$E$14/3+$E$19/3))*(1-IF((M$32-$F$34)&lt;0,0,M$32-$F$34)/100)*VLOOKUP($E$3,$B$89:$C$104,2,FALSE)</f>
        <v>778.9066666666668</v>
      </c>
      <c r="N34" s="58">
        <f>RANK(M34,($M$26:$M$27,$M$33:$M$40,$M$46:$M$53))</f>
        <v>9</v>
      </c>
      <c r="O34" s="58">
        <f>((($J$3-8+$D$11+$C$14+$C$19+$G$11/2.5+$E$14/2.5+$E$19/2.5)-($J$4+$E$11+$D$14+$D$19+$G$11/3+$E$14/3+$E$19/3))*($B$7/100)+($J$4+$E$11+$D$14+$D$19+$G$11/3+$E$14/3+$E$19/3))*(1-IF((O$32-$F$34)&lt;0,0,O$32-$F$34)/100)*VLOOKUP($E$3,$B$89:$C$104,2,FALSE)</f>
        <v>681.5433333333333</v>
      </c>
      <c r="P34" s="58">
        <f>RANK(O34,($O$26:$O$27,$O$33:$O$40,$O$46:$O$53))</f>
        <v>8</v>
      </c>
      <c r="Q34" s="58">
        <f>((($J$3-8+$D$11+$C$14+$C$19+$G$11/2.5+$E$14/2.5+$E$19/2.5)-($J$4+$E$11+$D$14+$D$19+$G$11/3+$E$14/3+$E$19/3))*($B$7/100)+($J$4+$E$11+$D$14+$D$19+$G$11/3+$E$14/3+$E$19/3))*(1-IF((Q$32-$F$34)&lt;0,0,Q$32-$F$34)/100)*VLOOKUP($E$3,$B$89:$C$104,2,FALSE)</f>
        <v>584.18</v>
      </c>
      <c r="R34" s="58">
        <f>RANK(Q34,($Q$26:$Q$27,$Q$33:$Q$40,$Q$46:$Q$53))</f>
        <v>8</v>
      </c>
      <c r="S34" s="58">
        <f>((($J$3-8+$D$11+$C$14+$C$19+$G$11/2.5+$E$14/2.5+$E$19/2.5)-($J$4+$E$11+$D$14+$D$19+$G$11/3+$E$14/3+$E$19/3))*($B$7/100)+($J$4+$E$11+$D$14+$D$19+$G$11/3+$E$14/3+$E$19/3))*(1-IF((S$32-$F$34)&lt;0,0,S$32-$F$34)/100)*VLOOKUP($E$3,$B$89:$C$104,2,FALSE)</f>
        <v>486.81666666666666</v>
      </c>
      <c r="T34" s="58">
        <f>RANK(S34,($S$26:$S$27,$S$33:$S$40,$S$46:$S$53))</f>
        <v>9</v>
      </c>
      <c r="U34" s="58">
        <f>((($J$3-8+$D$11+$C$14+$C$19+$G$11/2.5+$E$14/2.5+$E$19/2.5)-($J$4+$E$11+$D$14+$D$19+$G$11/3+$E$14/3+$E$19/3))*($B$7/100)+($J$4+$E$11+$D$14+$D$19+$G$11/3+$E$14/3+$E$19/3))*(1-IF((U$32-$F$34)&lt;0,0,U$32-$F$34)/100)*VLOOKUP($E$3,$B$89:$C$104,2,FALSE)</f>
        <v>389.4533333333334</v>
      </c>
      <c r="V34" s="58">
        <f>RANK(U34,($U$26:$U$27,$U$33:$U$40,$U$46:$U$53))</f>
        <v>9</v>
      </c>
      <c r="W34" s="58">
        <f>((($J$3-8+$D$11+$C$14+$C$19+$G$11/2.5+$E$14/2.5+$E$19/2.5)-($J$4+$E$11+$D$14+$D$19+$G$11/3+$E$14/3+$E$19/3))*($B$7/100)+($J$4+$E$11+$D$14+$D$19+$G$11/3+$E$14/3+$E$19/3))*(1-IF((W$32-$F$34)&lt;0,0,W$32-$F$34)/100)*VLOOKUP($E$3,$B$89:$C$104,2,FALSE)</f>
        <v>292.09000000000003</v>
      </c>
      <c r="X34" s="58">
        <f>RANK(W34,($W$26:$W$27,$W$33:$W$40,$W$46:$W$53))</f>
        <v>9</v>
      </c>
      <c r="Y34" s="58">
        <f>((($J$3-8+$D$11+$C$14+$C$19+$G$11/2.5+$E$14/2.5+$E$19/2.5)-($J$4+$E$11+$D$14+$D$19+$G$11/3+$E$14/3+$E$19/3))*($B$7/100)+($J$4+$E$11+$D$14+$D$19+$G$11/3+$E$14/3+$E$19/3))*(1-IF((Y$32-$F$34)&lt;0,0,Y$32-$F$34)/100)*VLOOKUP($E$3,$B$89:$C$104,2,FALSE)</f>
        <v>194.72666666666663</v>
      </c>
      <c r="Z34" s="58">
        <f>RANK(Y34,($Y$26:$Y$27,$Y$33:$Y$40,$Y$46:$Y$53))</f>
        <v>9</v>
      </c>
      <c r="AA34" s="58">
        <f>((($J$3-8+$D$11+$C$14+$C$19+$G$11/2.5+$E$14/2.5+$E$19/2.5)-($J$4+$E$11+$D$14+$D$19+$G$11/3+$E$14/3+$E$19/3))*($B$7/100)+($J$4+$E$11+$D$14+$D$19+$G$11/3+$E$14/3+$E$19/3))*(1-IF((AA$32-$F$34)&lt;0,0,AA$32-$F$34)/100)*VLOOKUP($E$3,$B$89:$C$104,2,FALSE)</f>
        <v>107.09966666666665</v>
      </c>
      <c r="AB34" s="59">
        <f>RANK(AA34,($AA$26:$AA$27,$AA$33:$AA$40,$AA$46:$AA$53))</f>
        <v>9</v>
      </c>
    </row>
    <row r="35" spans="1:28" ht="15" thickBot="1" thickTop="1">
      <c r="A35" s="27">
        <v>5</v>
      </c>
      <c r="B35" s="121" t="str">
        <f>B14&amp;B20&amp;B10</f>
        <v>シージメダルナイトランス（248式）</v>
      </c>
      <c r="C35" s="121"/>
      <c r="D35" s="123"/>
      <c r="E35" s="33">
        <f>$F$10+F14+F20</f>
        <v>6</v>
      </c>
      <c r="F35" s="34">
        <f t="shared" si="0"/>
        <v>12</v>
      </c>
      <c r="G35" s="58">
        <f>((($J$3-8+$D$10+$C$14+$C$20+$G$10/2.5+$E$14/2.5+$E$20/2.5)-($J$4+$E$10+$D$14+$D$20+$G$10/3+$E$14/3+$E$20/3))*($B$7/100)+($J$4+$E$10+$D$14+$D$20+$G$10/3+$E$14/3+$E$20/3))*(1-IF((G$32-$F$35)&lt;0,0,G$32-$F$35)/100)*VLOOKUP($E$3,$B$89:$C$104,2,FALSE)</f>
        <v>921.8333333333334</v>
      </c>
      <c r="H35" s="58">
        <f>RANK(G35,($G$26:$G$27,$G$33:$G$40,$G$46:$G$53))</f>
        <v>15</v>
      </c>
      <c r="I35" s="58">
        <f>((($J$3-8+$D$10+$C$14+$C$20+$G$10/2.5+$E$14/2.5+$E$20/2.5)-($J$4+$E$10+$D$14+$D$20+$G$10/3+$E$14/3+$E$20/3))*($B$7/100)+($J$4+$E$10+$D$14+$D$20+$G$10/3+$E$14/3+$E$20/3))*(1-IF((I$32-$F$35)&lt;0,0,I$32-$F$35)/100)*VLOOKUP($E$3,$B$89:$C$104,2,FALSE)</f>
        <v>921.8333333333334</v>
      </c>
      <c r="J35" s="58">
        <f>RANK(I35,($I$26:$I$27,$I$33:$I$40,$I$46:$I$53))</f>
        <v>15</v>
      </c>
      <c r="K35" s="58">
        <f>((($J$3-8+$D$10+$C$14+$C$20+$G$10/2.5+$E$14/2.5+$E$20/2.5)-($J$4+$E$10+$D$14+$D$20+$G$10/3+$E$14/3+$E$20/3))*($B$7/100)+($J$4+$E$10+$D$14+$D$20+$G$10/3+$E$14/3+$E$20/3))*(1-IF((K$32-$F$35)&lt;0,0,K$32-$F$35)/100)*VLOOKUP($E$3,$B$89:$C$104,2,FALSE)</f>
        <v>848.0866666666667</v>
      </c>
      <c r="L35" s="58">
        <f>RANK(K35,($K$26:$K$27,$K$33:$K$40,$K$46:$K$53))</f>
        <v>18</v>
      </c>
      <c r="M35" s="58">
        <f>((($J$3-8+$D$10+$C$14+$C$20+$G$10/2.5+$E$14/2.5+$E$20/2.5)-($J$4+$E$10+$D$14+$D$20+$G$10/3+$E$14/3+$E$20/3))*($B$7/100)+($J$4+$E$10+$D$14+$D$20+$G$10/3+$E$14/3+$E$20/3))*(1-IF((M$32-$F$35)&lt;0,0,M$32-$F$35)/100)*VLOOKUP($E$3,$B$89:$C$104,2,FALSE)</f>
        <v>755.9033333333334</v>
      </c>
      <c r="N35" s="58">
        <f>RANK(M35,($M$26:$M$27,$M$33:$M$40,$M$46:$M$53))</f>
        <v>18</v>
      </c>
      <c r="O35" s="58">
        <f>((($J$3-8+$D$10+$C$14+$C$20+$G$10/2.5+$E$14/2.5+$E$20/2.5)-($J$4+$E$10+$D$14+$D$20+$G$10/3+$E$14/3+$E$20/3))*($B$7/100)+($J$4+$E$10+$D$14+$D$20+$G$10/3+$E$14/3+$E$20/3))*(1-IF((O$32-$F$35)&lt;0,0,O$32-$F$35)/100)*VLOOKUP($E$3,$B$89:$C$104,2,FALSE)</f>
        <v>663.72</v>
      </c>
      <c r="P35" s="58">
        <f>RANK(O35,($O$26:$O$27,$O$33:$O$40,$O$46:$O$53))</f>
        <v>18</v>
      </c>
      <c r="Q35" s="58">
        <f>((($J$3-8+$D$10+$C$14+$C$20+$G$10/2.5+$E$14/2.5+$E$20/2.5)-($J$4+$E$10+$D$14+$D$20+$G$10/3+$E$14/3+$E$20/3))*($B$7/100)+($J$4+$E$10+$D$14+$D$20+$G$10/3+$E$14/3+$E$20/3))*(1-IF((Q$32-$F$35)&lt;0,0,Q$32-$F$35)/100)*VLOOKUP($E$3,$B$89:$C$104,2,FALSE)</f>
        <v>571.5366666666666</v>
      </c>
      <c r="R35" s="58">
        <f>RANK(Q35,($Q$26:$Q$27,$Q$33:$Q$40,$Q$46:$Q$53))</f>
        <v>18</v>
      </c>
      <c r="S35" s="58">
        <f>((($J$3-8+$D$10+$C$14+$C$20+$G$10/2.5+$E$14/2.5+$E$20/2.5)-($J$4+$E$10+$D$14+$D$20+$G$10/3+$E$14/3+$E$20/3))*($B$7/100)+($J$4+$E$10+$D$14+$D$20+$G$10/3+$E$14/3+$E$20/3))*(1-IF((S$32-$F$35)&lt;0,0,S$32-$F$35)/100)*VLOOKUP($E$3,$B$89:$C$104,2,FALSE)</f>
        <v>479.3533333333334</v>
      </c>
      <c r="T35" s="58">
        <f>RANK(S35,($S$26:$S$27,$S$33:$S$40,$S$46:$S$53))</f>
        <v>12</v>
      </c>
      <c r="U35" s="58">
        <f>((($J$3-8+$D$10+$C$14+$C$20+$G$10/2.5+$E$14/2.5+$E$20/2.5)-($J$4+$E$10+$D$14+$D$20+$G$10/3+$E$14/3+$E$20/3))*($B$7/100)+($J$4+$E$10+$D$14+$D$20+$G$10/3+$E$14/3+$E$20/3))*(1-IF((U$32-$F$35)&lt;0,0,U$32-$F$35)/100)*VLOOKUP($E$3,$B$89:$C$104,2,FALSE)</f>
        <v>387.1700000000001</v>
      </c>
      <c r="V35" s="58">
        <f>RANK(U35,($U$26:$U$27,$U$33:$U$40,$U$46:$U$53))</f>
        <v>10</v>
      </c>
      <c r="W35" s="58">
        <f>((($J$3-8+$D$10+$C$14+$C$20+$G$10/2.5+$E$14/2.5+$E$20/2.5)-($J$4+$E$10+$D$14+$D$20+$G$10/3+$E$14/3+$E$20/3))*($B$7/100)+($J$4+$E$10+$D$14+$D$20+$G$10/3+$E$14/3+$E$20/3))*(1-IF((W$32-$F$35)&lt;0,0,W$32-$F$35)/100)*VLOOKUP($E$3,$B$89:$C$104,2,FALSE)</f>
        <v>294.9866666666667</v>
      </c>
      <c r="X35" s="58">
        <f>RANK(W35,($W$26:$W$27,$W$33:$W$40,$W$46:$W$53))</f>
        <v>8</v>
      </c>
      <c r="Y35" s="58">
        <f>((($J$3-8+$D$10+$C$14+$C$20+$G$10/2.5+$E$14/2.5+$E$20/2.5)-($J$4+$E$10+$D$14+$D$20+$G$10/3+$E$14/3+$E$20/3))*($B$7/100)+($J$4+$E$10+$D$14+$D$20+$G$10/3+$E$14/3+$E$20/3))*(1-IF((Y$32-$F$35)&lt;0,0,Y$32-$F$35)/100)*VLOOKUP($E$3,$B$89:$C$104,2,FALSE)</f>
        <v>202.8033333333333</v>
      </c>
      <c r="Z35" s="58">
        <f>RANK(Y35,($Y$26:$Y$27,$Y$33:$Y$40,$Y$46:$Y$53))</f>
        <v>7</v>
      </c>
      <c r="AA35" s="58">
        <f>((($J$3-8+$D$10+$C$14+$C$20+$G$10/2.5+$E$14/2.5+$E$20/2.5)-($J$4+$E$10+$D$14+$D$20+$G$10/3+$E$14/3+$E$20/3))*($B$7/100)+($J$4+$E$10+$D$14+$D$20+$G$10/3+$E$14/3+$E$20/3))*(1-IF((AA$32-$F$35)&lt;0,0,AA$32-$F$35)/100)*VLOOKUP($E$3,$B$89:$C$104,2,FALSE)</f>
        <v>119.83833333333335</v>
      </c>
      <c r="AB35" s="59">
        <f>RANK(AA35,($AA$26:$AA$27,$AA$33:$AA$40,$AA$46:$AA$53))</f>
        <v>7</v>
      </c>
    </row>
    <row r="36" spans="1:28" ht="15" thickBot="1" thickTop="1">
      <c r="A36" s="27">
        <v>6</v>
      </c>
      <c r="B36" s="121" t="str">
        <f>B14&amp;B20&amp;B11</f>
        <v>シージメダルライオンクローランス（254式）</v>
      </c>
      <c r="C36" s="121"/>
      <c r="D36" s="123"/>
      <c r="E36" s="33">
        <f>$F$11+F14+F20</f>
        <v>4</v>
      </c>
      <c r="F36" s="34">
        <f t="shared" si="0"/>
        <v>8</v>
      </c>
      <c r="G36" s="58">
        <f>((($J$3-8+$D$11+$C$14+$C$20+$G$11/2.5+$E$14/2.5+$E$20/2.5)-($J$4+$E$11+$D$14+$D$20+$G$11/3+$E$14/3+$E$20/3))*($B$7/100)+($J$4+$E$11+$D$14+$D$20+$G$11/3+$E$14/3+$E$20/3))*(1-IF((G$32-$F$36)&lt;0,0,G$32-$F$36)/100)*VLOOKUP($E$3,$B$89:$C$104,2,FALSE)</f>
        <v>989.6333333333334</v>
      </c>
      <c r="H36" s="58">
        <f>RANK(G36,($G$26:$G$27,$G$33:$G$40,$G$46:$G$53))</f>
        <v>7</v>
      </c>
      <c r="I36" s="58">
        <f>((($J$3-8+$D$11+$C$14+$C$20+$G$11/2.5+$E$14/2.5+$E$20/2.5)-($J$4+$E$11+$D$14+$D$20+$G$11/3+$E$14/3+$E$20/3))*($B$7/100)+($J$4+$E$11+$D$14+$D$20+$G$11/3+$E$14/3+$E$20/3))*(1-IF((I$32-$F$36)&lt;0,0,I$32-$F$36)/100)*VLOOKUP($E$3,$B$89:$C$104,2,FALSE)</f>
        <v>969.8406666666666</v>
      </c>
      <c r="J36" s="58">
        <f>RANK(I36,($I$26:$I$27,$I$33:$I$40,$I$46:$I$53))</f>
        <v>9</v>
      </c>
      <c r="K36" s="58">
        <f>((($J$3-8+$D$11+$C$14+$C$20+$G$11/2.5+$E$14/2.5+$E$20/2.5)-($J$4+$E$11+$D$14+$D$20+$G$11/3+$E$14/3+$E$20/3))*($B$7/100)+($J$4+$E$11+$D$14+$D$20+$G$11/3+$E$14/3+$E$20/3))*(1-IF((K$32-$F$36)&lt;0,0,K$32-$F$36)/100)*VLOOKUP($E$3,$B$89:$C$104,2,FALSE)</f>
        <v>870.8773333333334</v>
      </c>
      <c r="L36" s="58">
        <f>RANK(K36,($K$26:$K$27,$K$33:$K$40,$K$46:$K$53))</f>
        <v>12</v>
      </c>
      <c r="M36" s="58">
        <f>((($J$3-8+$D$11+$C$14+$C$20+$G$11/2.5+$E$14/2.5+$E$20/2.5)-($J$4+$E$11+$D$14+$D$20+$G$11/3+$E$14/3+$E$20/3))*($B$7/100)+($J$4+$E$11+$D$14+$D$20+$G$11/3+$E$14/3+$E$20/3))*(1-IF((M$32-$F$36)&lt;0,0,M$32-$F$36)/100)*VLOOKUP($E$3,$B$89:$C$104,2,FALSE)</f>
        <v>771.914</v>
      </c>
      <c r="N36" s="58">
        <f>RANK(M36,($M$26:$M$27,$M$33:$M$40,$M$46:$M$53))</f>
        <v>13</v>
      </c>
      <c r="O36" s="58">
        <f>((($J$3-8+$D$11+$C$14+$C$20+$G$11/2.5+$E$14/2.5+$E$20/2.5)-($J$4+$E$11+$D$14+$D$20+$G$11/3+$E$14/3+$E$20/3))*($B$7/100)+($J$4+$E$11+$D$14+$D$20+$G$11/3+$E$14/3+$E$20/3))*(1-IF((O$32-$F$36)&lt;0,0,O$32-$F$36)/100)*VLOOKUP($E$3,$B$89:$C$104,2,FALSE)</f>
        <v>672.9506666666667</v>
      </c>
      <c r="P36" s="58">
        <f>RANK(O36,($O$26:$O$27,$O$33:$O$40,$O$46:$O$53))</f>
        <v>15</v>
      </c>
      <c r="Q36" s="58">
        <f>((($J$3-8+$D$11+$C$14+$C$20+$G$11/2.5+$E$14/2.5+$E$20/2.5)-($J$4+$E$11+$D$14+$D$20+$G$11/3+$E$14/3+$E$20/3))*($B$7/100)+($J$4+$E$11+$D$14+$D$20+$G$11/3+$E$14/3+$E$20/3))*(1-IF((Q$32-$F$36)&lt;0,0,Q$32-$F$36)/100)*VLOOKUP($E$3,$B$89:$C$104,2,FALSE)</f>
        <v>573.9873333333335</v>
      </c>
      <c r="R36" s="58">
        <f>RANK(Q36,($Q$26:$Q$27,$Q$33:$Q$40,$Q$46:$Q$53))</f>
        <v>15</v>
      </c>
      <c r="S36" s="58">
        <f>((($J$3-8+$D$11+$C$14+$C$20+$G$11/2.5+$E$14/2.5+$E$20/2.5)-($J$4+$E$11+$D$14+$D$20+$G$11/3+$E$14/3+$E$20/3))*($B$7/100)+($J$4+$E$11+$D$14+$D$20+$G$11/3+$E$14/3+$E$20/3))*(1-IF((S$32-$F$36)&lt;0,0,S$32-$F$36)/100)*VLOOKUP($E$3,$B$89:$C$104,2,FALSE)</f>
        <v>475.024</v>
      </c>
      <c r="T36" s="58">
        <f>RANK(S36,($S$26:$S$27,$S$33:$S$40,$S$46:$S$53))</f>
        <v>15</v>
      </c>
      <c r="U36" s="58">
        <f>((($J$3-8+$D$11+$C$14+$C$20+$G$11/2.5+$E$14/2.5+$E$20/2.5)-($J$4+$E$11+$D$14+$D$20+$G$11/3+$E$14/3+$E$20/3))*($B$7/100)+($J$4+$E$11+$D$14+$D$20+$G$11/3+$E$14/3+$E$20/3))*(1-IF((U$32-$F$36)&lt;0,0,U$32-$F$36)/100)*VLOOKUP($E$3,$B$89:$C$104,2,FALSE)</f>
        <v>376.0606666666667</v>
      </c>
      <c r="V36" s="58">
        <f>RANK(U36,($U$26:$U$27,$U$33:$U$40,$U$46:$U$53))</f>
        <v>15</v>
      </c>
      <c r="W36" s="58">
        <f>((($J$3-8+$D$11+$C$14+$C$20+$G$11/2.5+$E$14/2.5+$E$20/2.5)-($J$4+$E$11+$D$14+$D$20+$G$11/3+$E$14/3+$E$20/3))*($B$7/100)+($J$4+$E$11+$D$14+$D$20+$G$11/3+$E$14/3+$E$20/3))*(1-IF((W$32-$F$36)&lt;0,0,W$32-$F$36)/100)*VLOOKUP($E$3,$B$89:$C$104,2,FALSE)</f>
        <v>277.0973333333334</v>
      </c>
      <c r="X36" s="58">
        <f>RANK(W36,($W$26:$W$27,$W$33:$W$40,$W$46:$W$53))</f>
        <v>15</v>
      </c>
      <c r="Y36" s="58">
        <f>((($J$3-8+$D$11+$C$14+$C$20+$G$11/2.5+$E$14/2.5+$E$20/2.5)-($J$4+$E$11+$D$14+$D$20+$G$11/3+$E$14/3+$E$20/3))*($B$7/100)+($J$4+$E$11+$D$14+$D$20+$G$11/3+$E$14/3+$E$20/3))*(1-IF((Y$32-$F$36)&lt;0,0,Y$32-$F$36)/100)*VLOOKUP($E$3,$B$89:$C$104,2,FALSE)</f>
        <v>178.13400000000004</v>
      </c>
      <c r="Z36" s="58">
        <f>RANK(Y36,($Y$26:$Y$27,$Y$33:$Y$40,$Y$46:$Y$53))</f>
        <v>15</v>
      </c>
      <c r="AA36" s="58">
        <f>((($J$3-8+$D$11+$C$14+$C$20+$G$11/2.5+$E$14/2.5+$E$20/2.5)-($J$4+$E$11+$D$14+$D$20+$G$11/3+$E$14/3+$E$20/3))*($B$7/100)+($J$4+$E$11+$D$14+$D$20+$G$11/3+$E$14/3+$E$20/3))*(1-IF((AA$32-$F$36)&lt;0,0,AA$32-$F$36)/100)*VLOOKUP($E$3,$B$89:$C$104,2,FALSE)</f>
        <v>89.06699999999998</v>
      </c>
      <c r="AB36" s="59">
        <f>RANK(AA36,($AA$26:$AA$27,$AA$33:$AA$40,$AA$46:$AA$53))</f>
        <v>15</v>
      </c>
    </row>
    <row r="37" spans="1:28" ht="15" thickBot="1" thickTop="1">
      <c r="A37" s="27">
        <v>7</v>
      </c>
      <c r="B37" s="121" t="str">
        <f>B15&amp;B19&amp;B10</f>
        <v>ブラインド貫通ナイトランス（248式）</v>
      </c>
      <c r="C37" s="121"/>
      <c r="D37" s="123"/>
      <c r="E37" s="33">
        <f>$F$10+F15+F19</f>
        <v>8</v>
      </c>
      <c r="F37" s="34">
        <f t="shared" si="0"/>
        <v>16</v>
      </c>
      <c r="G37" s="58">
        <f>((($J$3-8+$D$10+$C$15+$C$19+$G$10/2.5+$E$15/2.5+$E$19/2.5)-($J$4+$E$10+$D$15+$D$19+$G$10/3+$E$15/3+$E$19/3))*($B$7/100)+($J$4+$E$10+$D$15+$D$19+$G$10/3+$E$15/3+$E$19/3))*(1-IF((G$32-$F$37)&lt;0,0,G$32-$F$37)/100)*VLOOKUP($E$3,$B$89:$C$104,2,FALSE)</f>
        <v>899.8333333333334</v>
      </c>
      <c r="H37" s="58">
        <f>RANK(G37,($G$26:$G$27,$G$33:$G$40,$G$46:$G$53))</f>
        <v>18</v>
      </c>
      <c r="I37" s="58">
        <f>((($J$3-8+$D$10+$C$15+$C$19+$G$10/2.5+$E$15/2.5+$E$19/2.5)-($J$4+$E$10+$D$15+$D$19+$G$10/3+$E$15/3+$E$19/3))*($B$7/100)+($J$4+$E$10+$D$15+$D$19+$G$10/3+$E$15/3+$E$19/3))*(1-IF((I$32-$F$37)&lt;0,0,I$32-$F$37)/100)*VLOOKUP($E$3,$B$89:$C$104,2,FALSE)</f>
        <v>899.8333333333334</v>
      </c>
      <c r="J37" s="58">
        <f>RANK(I37,($I$26:$I$27,$I$33:$I$40,$I$46:$I$53))</f>
        <v>18</v>
      </c>
      <c r="K37" s="58">
        <f>((($J$3-8+$D$10+$C$15+$C$19+$G$10/2.5+$E$15/2.5+$E$19/2.5)-($J$4+$E$10+$D$15+$D$19+$G$10/3+$E$15/3+$E$19/3))*($B$7/100)+($J$4+$E$10+$D$15+$D$19+$G$10/3+$E$15/3+$E$19/3))*(1-IF((K$32-$F$37)&lt;0,0,K$32-$F$37)/100)*VLOOKUP($E$3,$B$89:$C$104,2,FALSE)</f>
        <v>863.84</v>
      </c>
      <c r="L37" s="58">
        <f>RANK(K37,($K$26:$K$27,$K$33:$K$40,$K$46:$K$53))</f>
        <v>14</v>
      </c>
      <c r="M37" s="58">
        <f>((($J$3-8+$D$10+$C$15+$C$19+$G$10/2.5+$E$15/2.5+$E$19/2.5)-($J$4+$E$10+$D$15+$D$19+$G$10/3+$E$15/3+$E$19/3))*($B$7/100)+($J$4+$E$10+$D$15+$D$19+$G$10/3+$E$15/3+$E$19/3))*(1-IF((M$32-$F$37)&lt;0,0,M$32-$F$37)/100)*VLOOKUP($E$3,$B$89:$C$104,2,FALSE)</f>
        <v>773.8566666666667</v>
      </c>
      <c r="N37" s="58">
        <f>RANK(M37,($M$26:$M$27,$M$33:$M$40,$M$46:$M$53))</f>
        <v>12</v>
      </c>
      <c r="O37" s="58">
        <f>((($J$3-8+$D$10+$C$15+$C$19+$G$10/2.5+$E$15/2.5+$E$19/2.5)-($J$4+$E$10+$D$15+$D$19+$G$10/3+$E$15/3+$E$19/3))*($B$7/100)+($J$4+$E$10+$D$15+$D$19+$G$10/3+$E$15/3+$E$19/3))*(1-IF((O$32-$F$37)&lt;0,0,O$32-$F$37)/100)*VLOOKUP($E$3,$B$89:$C$104,2,FALSE)</f>
        <v>683.8733333333333</v>
      </c>
      <c r="P37" s="58">
        <f>RANK(O37,($O$26:$O$27,$O$33:$O$40,$O$46:$O$53))</f>
        <v>7</v>
      </c>
      <c r="Q37" s="58">
        <f>((($J$3-8+$D$10+$C$15+$C$19+$G$10/2.5+$E$15/2.5+$E$19/2.5)-($J$4+$E$10+$D$15+$D$19+$G$10/3+$E$15/3+$E$19/3))*($B$7/100)+($J$4+$E$10+$D$15+$D$19+$G$10/3+$E$15/3+$E$19/3))*(1-IF((Q$32-$F$37)&lt;0,0,Q$32-$F$37)/100)*VLOOKUP($E$3,$B$89:$C$104,2,FALSE)</f>
        <v>593.89</v>
      </c>
      <c r="R37" s="58">
        <f>RANK(Q37,($Q$26:$Q$27,$Q$33:$Q$40,$Q$46:$Q$53))</f>
        <v>4</v>
      </c>
      <c r="S37" s="58">
        <f>((($J$3-8+$D$10+$C$15+$C$19+$G$10/2.5+$E$15/2.5+$E$19/2.5)-($J$4+$E$10+$D$15+$D$19+$G$10/3+$E$15/3+$E$19/3))*($B$7/100)+($J$4+$E$10+$D$15+$D$19+$G$10/3+$E$15/3+$E$19/3))*(1-IF((S$32-$F$37)&lt;0,0,S$32-$F$37)/100)*VLOOKUP($E$3,$B$89:$C$104,2,FALSE)</f>
        <v>503.90666666666675</v>
      </c>
      <c r="T37" s="58">
        <f>RANK(S37,($S$26:$S$27,$S$33:$S$40,$S$46:$S$53))</f>
        <v>2</v>
      </c>
      <c r="U37" s="58">
        <f>((($J$3-8+$D$10+$C$15+$C$19+$G$10/2.5+$E$15/2.5+$E$19/2.5)-($J$4+$E$10+$D$15+$D$19+$G$10/3+$E$15/3+$E$19/3))*($B$7/100)+($J$4+$E$10+$D$15+$D$19+$G$10/3+$E$15/3+$E$19/3))*(1-IF((U$32-$F$37)&lt;0,0,U$32-$F$37)/100)*VLOOKUP($E$3,$B$89:$C$104,2,FALSE)</f>
        <v>413.92333333333335</v>
      </c>
      <c r="V37" s="58">
        <f>RANK(U37,($U$26:$U$27,$U$33:$U$40,$U$46:$U$53))</f>
        <v>1</v>
      </c>
      <c r="W37" s="58">
        <f>((($J$3-8+$D$10+$C$15+$C$19+$G$10/2.5+$E$15/2.5+$E$19/2.5)-($J$4+$E$10+$D$15+$D$19+$G$10/3+$E$15/3+$E$19/3))*($B$7/100)+($J$4+$E$10+$D$15+$D$19+$G$10/3+$E$15/3+$E$19/3))*(1-IF((W$32-$F$37)&lt;0,0,W$32-$F$37)/100)*VLOOKUP($E$3,$B$89:$C$104,2,FALSE)</f>
        <v>323.94</v>
      </c>
      <c r="X37" s="58">
        <f>RANK(W37,($W$26:$W$27,$W$33:$W$40,$W$46:$W$53))</f>
        <v>1</v>
      </c>
      <c r="Y37" s="58">
        <f>((($J$3-8+$D$10+$C$15+$C$19+$G$10/2.5+$E$15/2.5+$E$19/2.5)-($J$4+$E$10+$D$15+$D$19+$G$10/3+$E$15/3+$E$19/3))*($B$7/100)+($J$4+$E$10+$D$15+$D$19+$G$10/3+$E$15/3+$E$19/3))*(1-IF((Y$32-$F$37)&lt;0,0,Y$32-$F$37)/100)*VLOOKUP($E$3,$B$89:$C$104,2,FALSE)</f>
        <v>233.95666666666668</v>
      </c>
      <c r="Z37" s="58">
        <f>RANK(Y37,($Y$26:$Y$27,$Y$33:$Y$40,$Y$46:$Y$53))</f>
        <v>1</v>
      </c>
      <c r="AA37" s="58">
        <f>((($J$3-8+$D$10+$C$15+$C$19+$G$10/2.5+$E$15/2.5+$E$19/2.5)-($J$4+$E$10+$D$15+$D$19+$G$10/3+$E$15/3+$E$19/3))*($B$7/100)+($J$4+$E$10+$D$15+$D$19+$G$10/3+$E$15/3+$E$19/3))*(1-IF((AA$32-$F$37)&lt;0,0,AA$32-$F$37)/100)*VLOOKUP($E$3,$B$89:$C$104,2,FALSE)</f>
        <v>152.97166666666672</v>
      </c>
      <c r="AB37" s="59">
        <f>RANK(AA37,($AA$26:$AA$27,$AA$33:$AA$40,$AA$46:$AA$53))</f>
        <v>1</v>
      </c>
    </row>
    <row r="38" spans="1:28" ht="15" thickBot="1" thickTop="1">
      <c r="A38" s="27">
        <v>8</v>
      </c>
      <c r="B38" s="121" t="str">
        <f>B15&amp;B19&amp;B11</f>
        <v>ブラインド貫通ライオンクローランス（254式）</v>
      </c>
      <c r="C38" s="121"/>
      <c r="D38" s="123"/>
      <c r="E38" s="33">
        <f>$F$11+F15+F19</f>
        <v>6</v>
      </c>
      <c r="F38" s="34">
        <f t="shared" si="0"/>
        <v>12</v>
      </c>
      <c r="G38" s="58">
        <f>((($J$3-8+$D$11+$C$15+$C$19+$G$11/2.5+$E$15/2.5+$E$19/2.5)-($J$4+$E$11+$D$15+$D$19+$G$11/3+$E$15/3+$E$19/3))*($B$7/100)+($J$4+$E$11+$D$15+$D$19+$G$11/3+$E$15/3+$E$19/3))*(1-IF((G$32-$F$38)&lt;0,0,G$32-$F$38)/100)*VLOOKUP($E$3,$B$89:$C$104,2,FALSE)</f>
        <v>967.6333333333333</v>
      </c>
      <c r="H38" s="58">
        <f>RANK(G38,($G$26:$G$27,$G$33:$G$40,$G$46:$G$53))</f>
        <v>10</v>
      </c>
      <c r="I38" s="58">
        <f>((($J$3-8+$D$11+$C$15+$C$19+$G$11/2.5+$E$15/2.5+$E$19/2.5)-($J$4+$E$11+$D$15+$D$19+$G$11/3+$E$15/3+$E$19/3))*($B$7/100)+($J$4+$E$11+$D$15+$D$19+$G$11/3+$E$15/3+$E$19/3))*(1-IF((I$32-$F$38)&lt;0,0,I$32-$F$38)/100)*VLOOKUP($E$3,$B$89:$C$104,2,FALSE)</f>
        <v>967.6333333333333</v>
      </c>
      <c r="J38" s="58">
        <f>RANK(I38,($I$26:$I$27,$I$33:$I$40,$I$46:$I$53))</f>
        <v>10</v>
      </c>
      <c r="K38" s="58">
        <f>((($J$3-8+$D$11+$C$15+$C$19+$G$11/2.5+$E$15/2.5+$E$19/2.5)-($J$4+$E$11+$D$15+$D$19+$G$11/3+$E$15/3+$E$19/3))*($B$7/100)+($J$4+$E$11+$D$15+$D$19+$G$11/3+$E$15/3+$E$19/3))*(1-IF((K$32-$F$38)&lt;0,0,K$32-$F$38)/100)*VLOOKUP($E$3,$B$89:$C$104,2,FALSE)</f>
        <v>890.2226666666667</v>
      </c>
      <c r="L38" s="58">
        <f>RANK(K38,($K$26:$K$27,$K$33:$K$40,$K$46:$K$53))</f>
        <v>3</v>
      </c>
      <c r="M38" s="58">
        <f>((($J$3-8+$D$11+$C$15+$C$19+$G$11/2.5+$E$15/2.5+$E$19/2.5)-($J$4+$E$11+$D$15+$D$19+$G$11/3+$E$15/3+$E$19/3))*($B$7/100)+($J$4+$E$11+$D$15+$D$19+$G$11/3+$E$15/3+$E$19/3))*(1-IF((M$32-$F$38)&lt;0,0,M$32-$F$38)/100)*VLOOKUP($E$3,$B$89:$C$104,2,FALSE)</f>
        <v>793.4593333333333</v>
      </c>
      <c r="N38" s="58">
        <f>RANK(M38,($M$26:$M$27,$M$33:$M$40,$M$46:$M$53))</f>
        <v>2</v>
      </c>
      <c r="O38" s="58">
        <f>((($J$3-8+$D$11+$C$15+$C$19+$G$11/2.5+$E$15/2.5+$E$19/2.5)-($J$4+$E$11+$D$15+$D$19+$G$11/3+$E$15/3+$E$19/3))*($B$7/100)+($J$4+$E$11+$D$15+$D$19+$G$11/3+$E$15/3+$E$19/3))*(1-IF((O$32-$F$38)&lt;0,0,O$32-$F$38)/100)*VLOOKUP($E$3,$B$89:$C$104,2,FALSE)</f>
        <v>696.696</v>
      </c>
      <c r="P38" s="58">
        <f>RANK(O38,($O$26:$O$27,$O$33:$O$40,$O$46:$O$53))</f>
        <v>2</v>
      </c>
      <c r="Q38" s="58">
        <f>((($J$3-8+$D$11+$C$15+$C$19+$G$11/2.5+$E$15/2.5+$E$19/2.5)-($J$4+$E$11+$D$15+$D$19+$G$11/3+$E$15/3+$E$19/3))*($B$7/100)+($J$4+$E$11+$D$15+$D$19+$G$11/3+$E$15/3+$E$19/3))*(1-IF((Q$32-$F$38)&lt;0,0,Q$32-$F$38)/100)*VLOOKUP($E$3,$B$89:$C$104,2,FALSE)</f>
        <v>599.9326666666667</v>
      </c>
      <c r="R38" s="58">
        <f>RANK(Q38,($Q$26:$Q$27,$Q$33:$Q$40,$Q$46:$Q$53))</f>
        <v>2</v>
      </c>
      <c r="S38" s="58">
        <f>((($J$3-8+$D$11+$C$15+$C$19+$G$11/2.5+$E$15/2.5+$E$19/2.5)-($J$4+$E$11+$D$15+$D$19+$G$11/3+$E$15/3+$E$19/3))*($B$7/100)+($J$4+$E$11+$D$15+$D$19+$G$11/3+$E$15/3+$E$19/3))*(1-IF((S$32-$F$38)&lt;0,0,S$32-$F$38)/100)*VLOOKUP($E$3,$B$89:$C$104,2,FALSE)</f>
        <v>503.1693333333334</v>
      </c>
      <c r="T38" s="58">
        <f>RANK(S38,($S$26:$S$27,$S$33:$S$40,$S$46:$S$53))</f>
        <v>3</v>
      </c>
      <c r="U38" s="58">
        <f>((($J$3-8+$D$11+$C$15+$C$19+$G$11/2.5+$E$15/2.5+$E$19/2.5)-($J$4+$E$11+$D$15+$D$19+$G$11/3+$E$15/3+$E$19/3))*($B$7/100)+($J$4+$E$11+$D$15+$D$19+$G$11/3+$E$15/3+$E$19/3))*(1-IF((U$32-$F$38)&lt;0,0,U$32-$F$38)/100)*VLOOKUP($E$3,$B$89:$C$104,2,FALSE)</f>
        <v>406.40600000000006</v>
      </c>
      <c r="V38" s="58">
        <f>RANK(U38,($U$26:$U$27,$U$33:$U$40,$U$46:$U$53))</f>
        <v>3</v>
      </c>
      <c r="W38" s="58">
        <f>((($J$3-8+$D$11+$C$15+$C$19+$G$11/2.5+$E$15/2.5+$E$19/2.5)-($J$4+$E$11+$D$15+$D$19+$G$11/3+$E$15/3+$E$19/3))*($B$7/100)+($J$4+$E$11+$D$15+$D$19+$G$11/3+$E$15/3+$E$19/3))*(1-IF((W$32-$F$38)&lt;0,0,W$32-$F$38)/100)*VLOOKUP($E$3,$B$89:$C$104,2,FALSE)</f>
        <v>309.6426666666666</v>
      </c>
      <c r="X38" s="58">
        <f>RANK(W38,($W$26:$W$27,$W$33:$W$40,$W$46:$W$53))</f>
        <v>4</v>
      </c>
      <c r="Y38" s="58">
        <f>((($J$3-8+$D$11+$C$15+$C$19+$G$11/2.5+$E$15/2.5+$E$19/2.5)-($J$4+$E$11+$D$15+$D$19+$G$11/3+$E$15/3+$E$19/3))*($B$7/100)+($J$4+$E$11+$D$15+$D$19+$G$11/3+$E$15/3+$E$19/3))*(1-IF((Y$32-$F$38)&lt;0,0,Y$32-$F$38)/100)*VLOOKUP($E$3,$B$89:$C$104,2,FALSE)</f>
        <v>212.8793333333333</v>
      </c>
      <c r="Z38" s="58">
        <f>RANK(Y38,($Y$26:$Y$27,$Y$33:$Y$40,$Y$46:$Y$53))</f>
        <v>5</v>
      </c>
      <c r="AA38" s="58">
        <f>((($J$3-8+$D$11+$C$15+$C$19+$G$11/2.5+$E$15/2.5+$E$19/2.5)-($J$4+$E$11+$D$15+$D$19+$G$11/3+$E$15/3+$E$19/3))*($B$7/100)+($J$4+$E$11+$D$15+$D$19+$G$11/3+$E$15/3+$E$19/3))*(1-IF((AA$32-$F$38)&lt;0,0,AA$32-$F$38)/100)*VLOOKUP($E$3,$B$89:$C$104,2,FALSE)</f>
        <v>125.79233333333335</v>
      </c>
      <c r="AB38" s="59">
        <f>RANK(AA38,($AA$26:$AA$27,$AA$33:$AA$40,$AA$46:$AA$53))</f>
        <v>5</v>
      </c>
    </row>
    <row r="39" spans="1:28" ht="15" thickBot="1" thickTop="1">
      <c r="A39" s="27">
        <v>9</v>
      </c>
      <c r="B39" s="121" t="str">
        <f>B15&amp;B20&amp;B10</f>
        <v>ブラインドメダルナイトランス（248式）</v>
      </c>
      <c r="C39" s="121"/>
      <c r="D39" s="123"/>
      <c r="E39" s="33">
        <f>$F$10+F15+F20</f>
        <v>7</v>
      </c>
      <c r="F39" s="34">
        <f t="shared" si="0"/>
        <v>14</v>
      </c>
      <c r="G39" s="58">
        <f>((($J$3-8+$D$10+$C$15+$C$20+$G$10/2.5+$E$15/2.5+$E$20/2.5)-($J$4+$E$10+$D$15+$D$20+$G$10/3+$E$15/3+$E$20/3))*($B$7/100)+($J$4+$E$10+$D$15+$D$20+$G$10/3+$E$15/3+$E$20/3))*(1-IF((G$32-$F$39)&lt;0,0,G$32-$F$39)/100)*VLOOKUP($E$3,$B$89:$C$104,2,FALSE)</f>
        <v>915.8333333333335</v>
      </c>
      <c r="H39" s="58">
        <f>RANK(G39,($G$26:$G$27,$G$33:$G$40,$G$46:$G$53))</f>
        <v>16</v>
      </c>
      <c r="I39" s="58">
        <f>((($J$3-8+$D$10+$C$15+$C$20+$G$10/2.5+$E$15/2.5+$E$20/2.5)-($J$4+$E$10+$D$15+$D$20+$G$10/3+$E$15/3+$E$20/3))*($B$7/100)+($J$4+$E$10+$D$15+$D$20+$G$10/3+$E$15/3+$E$20/3))*(1-IF((I$32-$F$39)&lt;0,0,I$32-$F$39)/100)*VLOOKUP($E$3,$B$89:$C$104,2,FALSE)</f>
        <v>915.8333333333335</v>
      </c>
      <c r="J39" s="58">
        <f>RANK(I39,($I$26:$I$27,$I$33:$I$40,$I$46:$I$53))</f>
        <v>16</v>
      </c>
      <c r="K39" s="58">
        <f>((($J$3-8+$D$10+$C$15+$C$20+$G$10/2.5+$E$15/2.5+$E$20/2.5)-($J$4+$E$10+$D$15+$D$20+$G$10/3+$E$15/3+$E$20/3))*($B$7/100)+($J$4+$E$10+$D$15+$D$20+$G$10/3+$E$15/3+$E$20/3))*(1-IF((K$32-$F$39)&lt;0,0,K$32-$F$39)/100)*VLOOKUP($E$3,$B$89:$C$104,2,FALSE)</f>
        <v>860.8833333333334</v>
      </c>
      <c r="L39" s="58">
        <f>RANK(K39,($K$26:$K$27,$K$33:$K$40,$K$46:$K$53))</f>
        <v>15</v>
      </c>
      <c r="M39" s="58">
        <f>((($J$3-8+$D$10+$C$15+$C$20+$G$10/2.5+$E$15/2.5+$E$20/2.5)-($J$4+$E$10+$D$15+$D$20+$G$10/3+$E$15/3+$E$20/3))*($B$7/100)+($J$4+$E$10+$D$15+$D$20+$G$10/3+$E$15/3+$E$20/3))*(1-IF((M$32-$F$39)&lt;0,0,M$32-$F$39)/100)*VLOOKUP($E$3,$B$89:$C$104,2,FALSE)</f>
        <v>769.3000000000001</v>
      </c>
      <c r="N39" s="58">
        <f>RANK(M39,($M$26:$M$27,$M$33:$M$40,$M$46:$M$53))</f>
        <v>15</v>
      </c>
      <c r="O39" s="58">
        <f>((($J$3-8+$D$10+$C$15+$C$20+$G$10/2.5+$E$15/2.5+$E$20/2.5)-($J$4+$E$10+$D$15+$D$20+$G$10/3+$E$15/3+$E$20/3))*($B$7/100)+($J$4+$E$10+$D$15+$D$20+$G$10/3+$E$15/3+$E$20/3))*(1-IF((O$32-$F$39)&lt;0,0,O$32-$F$39)/100)*VLOOKUP($E$3,$B$89:$C$104,2,FALSE)</f>
        <v>677.7166666666667</v>
      </c>
      <c r="P39" s="58">
        <f>RANK(O39,($O$26:$O$27,$O$33:$O$40,$O$46:$O$53))</f>
        <v>11</v>
      </c>
      <c r="Q39" s="58">
        <f>((($J$3-8+$D$10+$C$15+$C$20+$G$10/2.5+$E$15/2.5+$E$20/2.5)-($J$4+$E$10+$D$15+$D$20+$G$10/3+$E$15/3+$E$20/3))*($B$7/100)+($J$4+$E$10+$D$15+$D$20+$G$10/3+$E$15/3+$E$20/3))*(1-IF((Q$32-$F$39)&lt;0,0,Q$32-$F$39)/100)*VLOOKUP($E$3,$B$89:$C$104,2,FALSE)</f>
        <v>586.1333333333334</v>
      </c>
      <c r="R39" s="58">
        <f>RANK(Q39,($Q$26:$Q$27,$Q$33:$Q$40,$Q$46:$Q$53))</f>
        <v>7</v>
      </c>
      <c r="S39" s="58">
        <f>((($J$3-8+$D$10+$C$15+$C$20+$G$10/2.5+$E$15/2.5+$E$20/2.5)-($J$4+$E$10+$D$15+$D$20+$G$10/3+$E$15/3+$E$20/3))*($B$7/100)+($J$4+$E$10+$D$15+$D$20+$G$10/3+$E$15/3+$E$20/3))*(1-IF((S$32-$F$39)&lt;0,0,S$32-$F$39)/100)*VLOOKUP($E$3,$B$89:$C$104,2,FALSE)</f>
        <v>494.55000000000007</v>
      </c>
      <c r="T39" s="58">
        <f>RANK(S39,($S$26:$S$27,$S$33:$S$40,$S$46:$S$53))</f>
        <v>5</v>
      </c>
      <c r="U39" s="58">
        <f>((($J$3-8+$D$10+$C$15+$C$20+$G$10/2.5+$E$15/2.5+$E$20/2.5)-($J$4+$E$10+$D$15+$D$20+$G$10/3+$E$15/3+$E$20/3))*($B$7/100)+($J$4+$E$10+$D$15+$D$20+$G$10/3+$E$15/3+$E$20/3))*(1-IF((U$32-$F$39)&lt;0,0,U$32-$F$39)/100)*VLOOKUP($E$3,$B$89:$C$104,2,FALSE)</f>
        <v>402.9666666666667</v>
      </c>
      <c r="V39" s="58">
        <f>RANK(U39,($U$26:$U$27,$U$33:$U$40,$U$46:$U$53))</f>
        <v>4</v>
      </c>
      <c r="W39" s="58">
        <f>((($J$3-8+$D$10+$C$15+$C$20+$G$10/2.5+$E$15/2.5+$E$20/2.5)-($J$4+$E$10+$D$15+$D$20+$G$10/3+$E$15/3+$E$20/3))*($B$7/100)+($J$4+$E$10+$D$15+$D$20+$G$10/3+$E$15/3+$E$20/3))*(1-IF((W$32-$F$39)&lt;0,0,W$32-$F$39)/100)*VLOOKUP($E$3,$B$89:$C$104,2,FALSE)</f>
        <v>311.3833333333333</v>
      </c>
      <c r="X39" s="58">
        <f>RANK(W39,($W$26:$W$27,$W$33:$W$40,$W$46:$W$53))</f>
        <v>3</v>
      </c>
      <c r="Y39" s="58">
        <f>((($J$3-8+$D$10+$C$15+$C$20+$G$10/2.5+$E$15/2.5+$E$20/2.5)-($J$4+$E$10+$D$15+$D$20+$G$10/3+$E$15/3+$E$20/3))*($B$7/100)+($J$4+$E$10+$D$15+$D$20+$G$10/3+$E$15/3+$E$20/3))*(1-IF((Y$32-$F$39)&lt;0,0,Y$32-$F$39)/100)*VLOOKUP($E$3,$B$89:$C$104,2,FALSE)</f>
        <v>219.8</v>
      </c>
      <c r="Z39" s="58">
        <f>RANK(Y39,($Y$26:$Y$27,$Y$33:$Y$40,$Y$46:$Y$53))</f>
        <v>3</v>
      </c>
      <c r="AA39" s="58">
        <f>((($J$3-8+$D$10+$C$15+$C$20+$G$10/2.5+$E$15/2.5+$E$20/2.5)-($J$4+$E$10+$D$15+$D$20+$G$10/3+$E$15/3+$E$20/3))*($B$7/100)+($J$4+$E$10+$D$15+$D$20+$G$10/3+$E$15/3+$E$20/3))*(1-IF((AA$32-$F$39)&lt;0,0,AA$32-$F$39)/100)*VLOOKUP($E$3,$B$89:$C$104,2,FALSE)</f>
        <v>137.37500000000006</v>
      </c>
      <c r="AB39" s="59">
        <f>RANK(AA39,($AA$26:$AA$27,$AA$33:$AA$40,$AA$46:$AA$53))</f>
        <v>3</v>
      </c>
    </row>
    <row r="40" spans="1:28" ht="15" thickBot="1" thickTop="1">
      <c r="A40" s="28">
        <v>10</v>
      </c>
      <c r="B40" s="115" t="str">
        <f>B15&amp;B20&amp;B11</f>
        <v>ブラインドメダルライオンクローランス（254式）</v>
      </c>
      <c r="C40" s="115"/>
      <c r="D40" s="120"/>
      <c r="E40" s="35">
        <f>$F$11+F15+F20</f>
        <v>5</v>
      </c>
      <c r="F40" s="36">
        <f t="shared" si="0"/>
        <v>10</v>
      </c>
      <c r="G40" s="60">
        <f>((($J$3-8+$D$11+$C$15+$C$20+$G$11/2.5+$E$15/2.5+$E$20/2.5)-($J$4+$E$11+$D$15+$D$20+$G$11/3+$E$15/3+$E$20/3))*($B$7/100)+($J$4+$E$11+$D$15+$D$20+$G$11/3+$E$15/3+$E$20/3))*(1-IF((G$32-$F$40)&lt;0,0,G$32-$F$40)/100)*VLOOKUP($E$3,$B$89:$C$104,2,FALSE)</f>
        <v>983.6333333333333</v>
      </c>
      <c r="H40" s="60">
        <f>RANK(G40,($G$26:$G$27,$G$33:$G$40,$G$46:$G$53))</f>
        <v>8</v>
      </c>
      <c r="I40" s="60">
        <f>((($J$3-8+$D$11+$C$15+$C$20+$G$11/2.5+$E$15/2.5+$E$20/2.5)-($J$4+$E$11+$D$15+$D$20+$G$11/3+$E$15/3+$E$20/3))*($B$7/100)+($J$4+$E$11+$D$15+$D$20+$G$11/3+$E$15/3+$E$20/3))*(1-IF((I$32-$F$40)&lt;0,0,I$32-$F$40)/100)*VLOOKUP($E$3,$B$89:$C$104,2,FALSE)</f>
        <v>983.6333333333333</v>
      </c>
      <c r="J40" s="60">
        <f>RANK(I40,($I$26:$I$27,$I$33:$I$40,$I$46:$I$53))</f>
        <v>5</v>
      </c>
      <c r="K40" s="60">
        <f>((($J$3-8+$D$11+$C$15+$C$20+$G$11/2.5+$E$15/2.5+$E$20/2.5)-($J$4+$E$11+$D$15+$D$20+$G$11/3+$E$15/3+$E$20/3))*($B$7/100)+($J$4+$E$11+$D$15+$D$20+$G$11/3+$E$15/3+$E$20/3))*(1-IF((K$32-$F$40)&lt;0,0,K$32-$F$40)/100)*VLOOKUP($E$3,$B$89:$C$104,2,FALSE)</f>
        <v>885.27</v>
      </c>
      <c r="L40" s="60">
        <f>RANK(K40,($K$26:$K$27,$K$33:$K$40,$K$46:$K$53))</f>
        <v>6</v>
      </c>
      <c r="M40" s="60">
        <f>((($J$3-8+$D$11+$C$15+$C$20+$G$11/2.5+$E$15/2.5+$E$20/2.5)-($J$4+$E$11+$D$15+$D$20+$G$11/3+$E$15/3+$E$20/3))*($B$7/100)+($J$4+$E$11+$D$15+$D$20+$G$11/3+$E$15/3+$E$20/3))*(1-IF((M$32-$F$40)&lt;0,0,M$32-$F$40)/100)*VLOOKUP($E$3,$B$89:$C$104,2,FALSE)</f>
        <v>786.9066666666668</v>
      </c>
      <c r="N40" s="60">
        <f>RANK(M40,($M$26:$M$27,$M$33:$M$40,$M$46:$M$53))</f>
        <v>5</v>
      </c>
      <c r="O40" s="60">
        <f>((($J$3-8+$D$11+$C$15+$C$20+$G$11/2.5+$E$15/2.5+$E$20/2.5)-($J$4+$E$11+$D$15+$D$20+$G$11/3+$E$15/3+$E$20/3))*($B$7/100)+($J$4+$E$11+$D$15+$D$20+$G$11/3+$E$15/3+$E$20/3))*(1-IF((O$32-$F$40)&lt;0,0,O$32-$F$40)/100)*VLOOKUP($E$3,$B$89:$C$104,2,FALSE)</f>
        <v>688.5433333333333</v>
      </c>
      <c r="P40" s="60">
        <f>RANK(O40,($O$26:$O$27,$O$33:$O$40,$O$46:$O$53))</f>
        <v>5</v>
      </c>
      <c r="Q40" s="60">
        <f>((($J$3-8+$D$11+$C$15+$C$20+$G$11/2.5+$E$15/2.5+$E$20/2.5)-($J$4+$E$11+$D$15+$D$20+$G$11/3+$E$15/3+$E$20/3))*($B$7/100)+($J$4+$E$11+$D$15+$D$20+$G$11/3+$E$15/3+$E$20/3))*(1-IF((Q$32-$F$40)&lt;0,0,Q$32-$F$40)/100)*VLOOKUP($E$3,$B$89:$C$104,2,FALSE)</f>
        <v>590.18</v>
      </c>
      <c r="R40" s="60">
        <f>RANK(Q40,($Q$26:$Q$27,$Q$33:$Q$40,$Q$46:$Q$53))</f>
        <v>6</v>
      </c>
      <c r="S40" s="60">
        <f>((($J$3-8+$D$11+$C$15+$C$20+$G$11/2.5+$E$15/2.5+$E$20/2.5)-($J$4+$E$11+$D$15+$D$20+$G$11/3+$E$15/3+$E$20/3))*($B$7/100)+($J$4+$E$11+$D$15+$D$20+$G$11/3+$E$15/3+$E$20/3))*(1-IF((S$32-$F$40)&lt;0,0,S$32-$F$40)/100)*VLOOKUP($E$3,$B$89:$C$104,2,FALSE)</f>
        <v>491.81666666666666</v>
      </c>
      <c r="T40" s="60">
        <f>RANK(S40,($S$26:$S$27,$S$33:$S$40,$S$46:$S$53))</f>
        <v>7</v>
      </c>
      <c r="U40" s="60">
        <f>((($J$3-8+$D$11+$C$15+$C$20+$G$11/2.5+$E$15/2.5+$E$20/2.5)-($J$4+$E$11+$D$15+$D$20+$G$11/3+$E$15/3+$E$20/3))*($B$7/100)+($J$4+$E$11+$D$15+$D$20+$G$11/3+$E$15/3+$E$20/3))*(1-IF((U$32-$F$40)&lt;0,0,U$32-$F$40)/100)*VLOOKUP($E$3,$B$89:$C$104,2,FALSE)</f>
        <v>393.4533333333334</v>
      </c>
      <c r="V40" s="60">
        <f>RANK(U40,($U$26:$U$27,$U$33:$U$40,$U$46:$U$53))</f>
        <v>7</v>
      </c>
      <c r="W40" s="60">
        <f>((($J$3-8+$D$11+$C$15+$C$20+$G$11/2.5+$E$15/2.5+$E$20/2.5)-($J$4+$E$11+$D$15+$D$20+$G$11/3+$E$15/3+$E$20/3))*($B$7/100)+($J$4+$E$11+$D$15+$D$20+$G$11/3+$E$15/3+$E$20/3))*(1-IF((W$32-$F$40)&lt;0,0,W$32-$F$40)/100)*VLOOKUP($E$3,$B$89:$C$104,2,FALSE)</f>
        <v>295.09000000000003</v>
      </c>
      <c r="X40" s="60">
        <f>RANK(W40,($W$26:$W$27,$W$33:$W$40,$W$46:$W$53))</f>
        <v>7</v>
      </c>
      <c r="Y40" s="60">
        <f>((($J$3-8+$D$11+$C$15+$C$20+$G$11/2.5+$E$15/2.5+$E$20/2.5)-($J$4+$E$11+$D$15+$D$20+$G$11/3+$E$15/3+$E$20/3))*($B$7/100)+($J$4+$E$11+$D$15+$D$20+$G$11/3+$E$15/3+$E$20/3))*(1-IF((Y$32-$F$40)&lt;0,0,Y$32-$F$40)/100)*VLOOKUP($E$3,$B$89:$C$104,2,FALSE)</f>
        <v>196.7266666666666</v>
      </c>
      <c r="Z40" s="60">
        <f>RANK(Y40,($Y$26:$Y$27,$Y$33:$Y$40,$Y$46:$Y$53))</f>
        <v>8</v>
      </c>
      <c r="AA40" s="60">
        <f>((($J$3-8+$D$11+$C$15+$C$20+$G$11/2.5+$E$15/2.5+$E$20/2.5)-($J$4+$E$11+$D$15+$D$20+$G$11/3+$E$15/3+$E$20/3))*($B$7/100)+($J$4+$E$11+$D$15+$D$20+$G$11/3+$E$15/3+$E$20/3))*(1-IF((AA$32-$F$40)&lt;0,0,AA$32-$F$40)/100)*VLOOKUP($E$3,$B$89:$C$104,2,FALSE)</f>
        <v>108.19966666666666</v>
      </c>
      <c r="AB40" s="25">
        <f>RANK(AA40,($AA$26:$AA$27,$AA$33:$AA$40,$AA$46:$AA$53))</f>
        <v>8</v>
      </c>
    </row>
    <row r="41" spans="1:17" ht="13.5">
      <c r="A41" s="10"/>
      <c r="B41" s="7"/>
      <c r="C41" s="7"/>
      <c r="D41" s="7"/>
      <c r="E41" s="7"/>
      <c r="F41" s="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3.5">
      <c r="A42" s="10"/>
      <c r="B42" s="7"/>
      <c r="C42" s="7"/>
      <c r="D42" s="7"/>
      <c r="E42" s="7"/>
      <c r="F42" s="7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5" ht="14.25" thickBot="1">
      <c r="B43" s="117" t="s">
        <v>39</v>
      </c>
      <c r="C43" s="117"/>
      <c r="D43" s="117"/>
      <c r="E43" s="2"/>
    </row>
    <row r="44" spans="1:28" ht="14.25" thickBot="1">
      <c r="A44" s="147"/>
      <c r="B44" s="148"/>
      <c r="C44" s="148"/>
      <c r="D44" s="149"/>
      <c r="E44" s="118" t="s">
        <v>44</v>
      </c>
      <c r="F44" s="159" t="s">
        <v>17</v>
      </c>
      <c r="G44" s="110" t="s">
        <v>16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</row>
    <row r="45" spans="1:28" ht="14.25" thickBot="1">
      <c r="A45" s="150"/>
      <c r="B45" s="151"/>
      <c r="C45" s="151"/>
      <c r="D45" s="152"/>
      <c r="E45" s="119"/>
      <c r="F45" s="160"/>
      <c r="G45" s="109">
        <v>0</v>
      </c>
      <c r="H45" s="109"/>
      <c r="I45" s="109">
        <v>10</v>
      </c>
      <c r="J45" s="109"/>
      <c r="K45" s="109">
        <v>20</v>
      </c>
      <c r="L45" s="109"/>
      <c r="M45" s="109">
        <v>30</v>
      </c>
      <c r="N45" s="109"/>
      <c r="O45" s="109">
        <v>40</v>
      </c>
      <c r="P45" s="109"/>
      <c r="Q45" s="109">
        <v>50</v>
      </c>
      <c r="R45" s="109"/>
      <c r="S45" s="109">
        <v>60</v>
      </c>
      <c r="T45" s="109"/>
      <c r="U45" s="109">
        <v>70</v>
      </c>
      <c r="V45" s="109"/>
      <c r="W45" s="109">
        <v>80</v>
      </c>
      <c r="X45" s="109"/>
      <c r="Y45" s="109">
        <v>90</v>
      </c>
      <c r="Z45" s="109"/>
      <c r="AA45" s="109">
        <v>99</v>
      </c>
      <c r="AB45" s="161"/>
    </row>
    <row r="46" spans="1:28" ht="15" thickBot="1" thickTop="1">
      <c r="A46" s="26">
        <v>11</v>
      </c>
      <c r="B46" s="104" t="str">
        <f>B16&amp;B19&amp;$B$10</f>
        <v>リッチ貫通ナイトランス（248式）</v>
      </c>
      <c r="C46" s="104"/>
      <c r="D46" s="105"/>
      <c r="E46" s="31">
        <f>$F$10+F16+F19</f>
        <v>6</v>
      </c>
      <c r="F46" s="32">
        <f aca="true" t="shared" si="1" ref="F46:F53">IF(E46=8,16,IF(E46=7,14,IF(E46=6,12,IF(E46=5,10,IF(E46=4,8,IF(E46=3,6,IF(E46=2,4,IF(E46=1,2,0))))))))</f>
        <v>12</v>
      </c>
      <c r="G46" s="58">
        <f>((($J$3-8+$D$10+$C$16+$C$19+$G$10/2.5+$E$16/2.5+$E$19/2.5)-($J$4+$E$10+$D$16+$D$19+$G$10/3+$E$16/3+$E$19/3))*($B$7/100)+($J$4+$E$10+$D$16+$D$19+$G$10/3+$E$16/3+$E$19/3))*(1-IF((G$45-$F$46)&lt;0,0,G$32-$F$33)/100)*VLOOKUP($E$3,$B$89:$C$104,2,FALSE)</f>
        <v>939</v>
      </c>
      <c r="H46" s="58">
        <f>RANK(G46,($G$26:$G$27,$G$33:$G$40,$G$46:$G$53))</f>
        <v>14</v>
      </c>
      <c r="I46" s="58">
        <f>((($J$3-8+$D$10+$C$16+$C$19+$G$10/2.5+$E$16/2.5+$E$19/2.5)-($J$4+$E$10+$D$16+$D$19+$G$10/3+$E$16/3+$E$19/3))*($B$7/100)+($J$4+$E$10+$D$16+$D$19+$G$10/3+$E$16/3+$E$19/3))*(1-IF((I$45-$F$46)&lt;0,0,I$32-$F$33)/100)*VLOOKUP($E$3,$B$89:$C$104,2,FALSE)</f>
        <v>939</v>
      </c>
      <c r="J46" s="58">
        <f>RANK(I46,($I$26:$I$27,$I$33:$I$40,$I$46:$I$53))</f>
        <v>14</v>
      </c>
      <c r="K46" s="58">
        <f>((($J$3-8+$D$10+$C$16+$C$19+$G$10/2.5+$E$16/2.5+$E$19/2.5)-($J$4+$E$10+$D$16+$D$19+$G$10/3+$E$16/3+$E$19/3))*($B$7/100)+($J$4+$E$10+$D$16+$D$19+$G$10/3+$E$16/3+$E$19/3))*(1-IF((K$45-$F$46)&lt;0,0,K$32-$F$33)/100)*VLOOKUP($E$3,$B$89:$C$104,2,FALSE)</f>
        <v>882.6600000000001</v>
      </c>
      <c r="L46" s="58">
        <f>RANK(K46,($K$26:$K$27,$K$33:$K$40,$K$46:$K$53))</f>
        <v>7</v>
      </c>
      <c r="M46" s="58">
        <f>((($J$3-8+$D$10+$C$16+$C$19+$G$10/2.5+$E$16/2.5+$E$19/2.5)-($J$4+$E$10+$D$16+$D$19+$G$10/3+$E$16/3+$E$19/3))*($B$7/100)+($J$4+$E$10+$D$16+$D$19+$G$10/3+$E$16/3+$E$19/3))*(1-IF((M$45-$F$46)&lt;0,0,M$32-$F$33)/100)*VLOOKUP($E$3,$B$89:$C$104,2,FALSE)</f>
        <v>788.76</v>
      </c>
      <c r="N46" s="58">
        <f>RANK(M46,($M$26:$M$27,$M$33:$M$40,$M$46:$M$53))</f>
        <v>3</v>
      </c>
      <c r="O46" s="58">
        <f>((($J$3-8+$D$10+$C$16+$C$19+$G$10/2.5+$E$16/2.5+$E$19/2.5)-($J$4+$E$10+$D$16+$D$19+$G$10/3+$E$16/3+$E$19/3))*($B$7/100)+($J$4+$E$10+$D$16+$D$19+$G$10/3+$E$16/3+$E$19/3))*(1-IF((O$45-$F$46)&lt;0,0,O$32-$F$33)/100)*VLOOKUP($E$3,$B$89:$C$104,2,FALSE)</f>
        <v>694.86</v>
      </c>
      <c r="P46" s="58">
        <f>RANK(O46,($O$26:$O$27,$O$33:$O$40,$O$46:$O$53))</f>
        <v>3</v>
      </c>
      <c r="Q46" s="58">
        <f>((($J$3-8+$D$10+$C$16+$C$19+$G$10/2.5+$E$16/2.5+$E$19/2.5)-($J$4+$E$10+$D$16+$D$19+$G$10/3+$E$16/3+$E$19/3))*($B$7/100)+($J$4+$E$10+$D$16+$D$19+$G$10/3+$E$16/3+$E$19/3))*(1-IF((Q$45-$F$46)&lt;0,0,Q$32-$F$33)/100)*VLOOKUP($E$3,$B$89:$C$104,2,FALSE)</f>
        <v>600.96</v>
      </c>
      <c r="R46" s="58">
        <f>RANK(Q46,($Q$26:$Q$27,$Q$33:$Q$40,$Q$46:$Q$53))</f>
        <v>1</v>
      </c>
      <c r="S46" s="58">
        <f>((($J$3-8+$D$10+$C$16+$C$19+$G$10/2.5+$E$16/2.5+$E$19/2.5)-($J$4+$E$10+$D$16+$D$19+$G$10/3+$E$16/3+$E$19/3))*($B$7/100)+($J$4+$E$10+$D$16+$D$19+$G$10/3+$E$16/3+$E$19/3))*(1-IF((S$45-$F$46)&lt;0,0,S$32-$F$33)/100)*VLOOKUP($E$3,$B$89:$C$104,2,FALSE)</f>
        <v>507.06000000000006</v>
      </c>
      <c r="T46" s="58">
        <f>RANK(S46,($S$26:$S$27,$S$33:$S$40,$S$46:$S$53))</f>
        <v>1</v>
      </c>
      <c r="U46" s="58">
        <f>((($J$3-8+$D$10+$C$16+$C$19+$G$10/2.5+$E$16/2.5+$E$19/2.5)-($J$4+$E$10+$D$16+$D$19+$G$10/3+$E$16/3+$E$19/3))*($B$7/100)+($J$4+$E$10+$D$16+$D$19+$G$10/3+$E$16/3+$E$19/3))*(1-IF((U$45-$F$46)&lt;0,0,U$32-$F$33)/100)*VLOOKUP($E$3,$B$89:$C$104,2,FALSE)</f>
        <v>413.15999999999997</v>
      </c>
      <c r="V46" s="58">
        <f>RANK(U46,($U$26:$U$27,$U$33:$U$40,$U$46:$U$53))</f>
        <v>2</v>
      </c>
      <c r="W46" s="58">
        <f>((($J$3-8+$D$10+$C$16+$C$19+$G$10/2.5+$E$16/2.5+$E$19/2.5)-($J$4+$E$10+$D$16+$D$19+$G$10/3+$E$16/3+$E$19/3))*($B$7/100)+($J$4+$E$10+$D$16+$D$19+$G$10/3+$E$16/3+$E$19/3))*(1-IF((W$45-$F$46)&lt;0,0,W$32-$F$33)/100)*VLOOKUP($E$3,$B$89:$C$104,2,FALSE)</f>
        <v>319.26</v>
      </c>
      <c r="X46" s="58">
        <f>RANK(W46,($W$26:$W$27,$W$33:$W$40,$W$46:$W$53))</f>
        <v>2</v>
      </c>
      <c r="Y46" s="58">
        <f>((($J$3-8+$D$10+$C$16+$C$19+$G$10/2.5+$E$16/2.5+$E$19/2.5)-($J$4+$E$10+$D$16+$D$19+$G$10/3+$E$16/3+$E$19/3))*($B$7/100)+($J$4+$E$10+$D$16+$D$19+$G$10/3+$E$16/3+$E$19/3))*(1-IF((Y$45-$F$46)&lt;0,0,Y$32-$F$33)/100)*VLOOKUP($E$3,$B$89:$C$104,2,FALSE)</f>
        <v>225.36</v>
      </c>
      <c r="Z46" s="58">
        <f>RANK(Y46,($Y$26:$Y$27,$Y$33:$Y$40,$Y$46:$Y$53))</f>
        <v>2</v>
      </c>
      <c r="AA46" s="58">
        <f>((($J$3-8+$D$10+$C$16+$C$19+$G$10/2.5+$E$16/2.5+$E$19/2.5)-($J$4+$E$10+$D$16+$D$19+$G$10/3+$E$16/3+$E$19/3))*($B$7/100)+($J$4+$E$10+$D$16+$D$19+$G$10/3+$E$16/3+$E$19/3))*(1-IF((AA$45-$F$46)&lt;0,0,AA$32-$F$33)/100)*VLOOKUP($E$3,$B$89:$C$104,2,FALSE)</f>
        <v>140.85000000000002</v>
      </c>
      <c r="AB46" s="59">
        <f>RANK(AA46,($AA$26:$AA$27,$AA$33:$AA$40,$AA$46:$AA$53))</f>
        <v>2</v>
      </c>
    </row>
    <row r="47" spans="1:28" ht="15" thickBot="1" thickTop="1">
      <c r="A47" s="27">
        <v>12</v>
      </c>
      <c r="B47" s="121" t="str">
        <f>B16&amp;B19&amp;$B$11</f>
        <v>リッチ貫通ライオンクローランス（254式）</v>
      </c>
      <c r="C47" s="121"/>
      <c r="D47" s="122"/>
      <c r="E47" s="33">
        <f>$F$11+F16+F19</f>
        <v>4</v>
      </c>
      <c r="F47" s="34">
        <f t="shared" si="1"/>
        <v>8</v>
      </c>
      <c r="G47" s="58">
        <f>((($J$3-8+$D$11+$C$16+$C$19+$G$11/2.5+$E$16/2.5+$E$19/2.5)-($J$4+$E$11+$D$16+$D$19+$G$11/3+$E$16/3+$E$19/3))*($B$7/100)+($J$4+$E$11+$D$16+$D$19+$G$11/3+$E$16/3+$E$19/3))*(1-IF((G$45-$F$47)&lt;0,0,G$45-$F$47)/100)*VLOOKUP($E$3,$B$89:$C$104,2,FALSE)</f>
        <v>1006.8</v>
      </c>
      <c r="H47" s="58">
        <f>RANK(G47,($G$26:$G$27,$G$33:$G$40,$G$46:$G$53))</f>
        <v>5</v>
      </c>
      <c r="I47" s="58">
        <f>((($J$3-8+$D$11+$C$16+$C$19+$G$11/2.5+$E$16/2.5+$E$19/2.5)-($J$4+$E$11+$D$16+$D$19+$G$11/3+$E$16/3+$E$19/3))*($B$7/100)+($J$4+$E$11+$D$16+$D$19+$G$11/3+$E$16/3+$E$19/3))*(1-IF((I$45-$F$47)&lt;0,0,I$45-$F$47)/100)*VLOOKUP($E$3,$B$89:$C$104,2,FALSE)</f>
        <v>986.664</v>
      </c>
      <c r="J47" s="58">
        <f>RANK(I47,($I$26:$I$27,$I$33:$I$40,$I$46:$I$53))</f>
        <v>4</v>
      </c>
      <c r="K47" s="58">
        <f>((($J$3-8+$D$11+$C$16+$C$19+$G$11/2.5+$E$16/2.5+$E$19/2.5)-($J$4+$E$11+$D$16+$D$19+$G$11/3+$E$16/3+$E$19/3))*($B$7/100)+($J$4+$E$11+$D$16+$D$19+$G$11/3+$E$16/3+$E$19/3))*(1-IF((K$45-$F$47)&lt;0,0,K$45-$F$47)/100)*VLOOKUP($E$3,$B$89:$C$104,2,FALSE)</f>
        <v>885.9839999999999</v>
      </c>
      <c r="L47" s="58">
        <f>RANK(K47,($K$26:$K$27,$K$33:$K$40,$K$46:$K$53))</f>
        <v>5</v>
      </c>
      <c r="M47" s="58">
        <f>((($J$3-8+$D$11+$C$16+$C$19+$G$11/2.5+$E$16/2.5+$E$19/2.5)-($J$4+$E$11+$D$16+$D$19+$G$11/3+$E$16/3+$E$19/3))*($B$7/100)+($J$4+$E$11+$D$16+$D$19+$G$11/3+$E$16/3+$E$19/3))*(1-IF((M$45-$F$47)&lt;0,0,M$45-$F$47)/100)*VLOOKUP($E$3,$B$89:$C$104,2,FALSE)</f>
        <v>785.304</v>
      </c>
      <c r="N47" s="58">
        <f>RANK(M47,($M$26:$M$27,$M$33:$M$40,$M$46:$M$53))</f>
        <v>6</v>
      </c>
      <c r="O47" s="58">
        <f>((($J$3-8+$D$11+$C$16+$C$19+$G$11/2.5+$E$16/2.5+$E$19/2.5)-($J$4+$E$11+$D$16+$D$19+$G$11/3+$E$16/3+$E$19/3))*($B$7/100)+($J$4+$E$11+$D$16+$D$19+$G$11/3+$E$16/3+$E$19/3))*(1-IF((O$45-$F$47)&lt;0,0,O$45-$F$47)/100)*VLOOKUP($E$3,$B$89:$C$104,2,FALSE)</f>
        <v>684.6239999999999</v>
      </c>
      <c r="P47" s="58">
        <f>RANK(O47,($O$26:$O$27,$O$33:$O$40,$O$46:$O$53))</f>
        <v>6</v>
      </c>
      <c r="Q47" s="58">
        <f>((($J$3-8+$D$11+$C$16+$C$19+$G$11/2.5+$E$16/2.5+$E$19/2.5)-($J$4+$E$11+$D$16+$D$19+$G$11/3+$E$16/3+$E$19/3))*($B$7/100)+($J$4+$E$11+$D$16+$D$19+$G$11/3+$E$16/3+$E$19/3))*(1-IF((Q$45-$F$47)&lt;0,0,Q$45-$F$47)/100)*VLOOKUP($E$3,$B$89:$C$104,2,FALSE)</f>
        <v>583.9440000000001</v>
      </c>
      <c r="R47" s="58">
        <f>RANK(Q47,($Q$26:$Q$27,$Q$33:$Q$40,$Q$46:$Q$53))</f>
        <v>9</v>
      </c>
      <c r="S47" s="58">
        <f>((($J$3-8+$D$11+$C$16+$C$19+$G$11/2.5+$E$16/2.5+$E$19/2.5)-($J$4+$E$11+$D$16+$D$19+$G$11/3+$E$16/3+$E$19/3))*($B$7/100)+($J$4+$E$11+$D$16+$D$19+$G$11/3+$E$16/3+$E$19/3))*(1-IF((S$45-$F$47)&lt;0,0,S$45-$F$47)/100)*VLOOKUP($E$3,$B$89:$C$104,2,FALSE)</f>
        <v>483.2639999999999</v>
      </c>
      <c r="T47" s="58">
        <f>RANK(S47,($S$26:$S$27,$S$33:$S$40,$S$46:$S$53))</f>
        <v>10</v>
      </c>
      <c r="U47" s="58">
        <f>((($J$3-8+$D$11+$C$16+$C$19+$G$11/2.5+$E$16/2.5+$E$19/2.5)-($J$4+$E$11+$D$16+$D$19+$G$11/3+$E$16/3+$E$19/3))*($B$7/100)+($J$4+$E$11+$D$16+$D$19+$G$11/3+$E$16/3+$E$19/3))*(1-IF((U$45-$F$47)&lt;0,0,U$45-$F$47)/100)*VLOOKUP($E$3,$B$89:$C$104,2,FALSE)</f>
        <v>382.58399999999995</v>
      </c>
      <c r="V47" s="58">
        <f>RANK(U47,($U$26:$U$27,$U$33:$U$40,$U$46:$U$53))</f>
        <v>12</v>
      </c>
      <c r="W47" s="58">
        <f>((($J$3-8+$D$11+$C$16+$C$19+$G$11/2.5+$E$16/2.5+$E$19/2.5)-($J$4+$E$11+$D$16+$D$19+$G$11/3+$E$16/3+$E$19/3))*($B$7/100)+($J$4+$E$11+$D$16+$D$19+$G$11/3+$E$16/3+$E$19/3))*(1-IF((W$45-$F$47)&lt;0,0,W$45-$F$47)/100)*VLOOKUP($E$3,$B$89:$C$104,2,FALSE)</f>
        <v>281.904</v>
      </c>
      <c r="X47" s="58">
        <f>RANK(W47,($W$26:$W$27,$W$33:$W$40,$W$46:$W$53))</f>
        <v>13</v>
      </c>
      <c r="Y47" s="58">
        <f>((($J$3-8+$D$11+$C$16+$C$19+$G$11/2.5+$E$16/2.5+$E$19/2.5)-($J$4+$E$11+$D$16+$D$19+$G$11/3+$E$16/3+$E$19/3))*($B$7/100)+($J$4+$E$11+$D$16+$D$19+$G$11/3+$E$16/3+$E$19/3))*(1-IF((Y$45-$F$47)&lt;0,0,Y$45-$F$47)/100)*VLOOKUP($E$3,$B$89:$C$104,2,FALSE)</f>
        <v>181.22400000000002</v>
      </c>
      <c r="Z47" s="58">
        <f>RANK(Y47,($Y$26:$Y$27,$Y$33:$Y$40,$Y$46:$Y$53))</f>
        <v>13</v>
      </c>
      <c r="AA47" s="58">
        <f>((($J$3-8+$D$11+$C$16+$C$19+$G$11/2.5+$E$16/2.5+$E$19/2.5)-($J$4+$E$11+$D$16+$D$19+$G$11/3+$E$16/3+$E$19/3))*($B$7/100)+($J$4+$E$11+$D$16+$D$19+$G$11/3+$E$16/3+$E$19/3))*(1-IF((AA$45-$F$47)&lt;0,0,AA$45-$F$47)/100)*VLOOKUP($E$3,$B$89:$C$104,2,FALSE)</f>
        <v>90.61199999999997</v>
      </c>
      <c r="AB47" s="59">
        <f>RANK(AA47,($AA$26:$AA$27,$AA$33:$AA$40,$AA$46:$AA$53))</f>
        <v>13</v>
      </c>
    </row>
    <row r="48" spans="1:28" ht="15" thickBot="1" thickTop="1">
      <c r="A48" s="27">
        <v>13</v>
      </c>
      <c r="B48" s="121" t="str">
        <f>B16&amp;B20&amp;$B$10</f>
        <v>リッチメダルナイトランス（248式）</v>
      </c>
      <c r="C48" s="121"/>
      <c r="D48" s="122"/>
      <c r="E48" s="33">
        <f>$F$10+F16+F20</f>
        <v>5</v>
      </c>
      <c r="F48" s="34">
        <f t="shared" si="1"/>
        <v>10</v>
      </c>
      <c r="G48" s="58">
        <f>((($J$3-8+$D$10+$C$16+$C$20+$G$10/2.5+$E$16/2.5+$E$20/2.5)-($J$4+$E$10+$D$16+$D$20+$G$10/3+$E$16/3+$E$20/3))*($B$7/100)+($J$4+$E$10+$D$16+$D$20+$G$10/3+$E$16/3+$E$20/3))*(1-IF((G$45-$F$48)&lt;0,0,G$45-$F$48)/100)*VLOOKUP($E$3,$B$89:$C$104,2,FALSE)</f>
        <v>955</v>
      </c>
      <c r="H48" s="58">
        <f>RANK(G48,($G$26:$G$27,$G$33:$G$40,$G$46:$G$53))</f>
        <v>13</v>
      </c>
      <c r="I48" s="58">
        <f>((($J$3-8+$D$10+$C$16+$C$20+$G$10/2.5+$E$16/2.5+$E$20/2.5)-($J$4+$E$10+$D$16+$D$20+$G$10/3+$E$16/3+$E$20/3))*($B$7/100)+($J$4+$E$10+$D$16+$D$20+$G$10/3+$E$16/3+$E$20/3))*(1-IF((I$45-$F$48)&lt;0,0,I$45-$F$48)/100)*VLOOKUP($E$3,$B$89:$C$104,2,FALSE)</f>
        <v>955</v>
      </c>
      <c r="J48" s="58">
        <f>RANK(I48,($I$26:$I$27,$I$33:$I$40,$I$46:$I$53))</f>
        <v>13</v>
      </c>
      <c r="K48" s="58">
        <f>((($J$3-8+$D$10+$C$16+$C$20+$G$10/2.5+$E$16/2.5+$E$20/2.5)-($J$4+$E$10+$D$16+$D$20+$G$10/3+$E$16/3+$E$20/3))*($B$7/100)+($J$4+$E$10+$D$16+$D$20+$G$10/3+$E$16/3+$E$20/3))*(1-IF((K$45-$F$48)&lt;0,0,K$45-$F$48)/100)*VLOOKUP($E$3,$B$89:$C$104,2,FALSE)</f>
        <v>859.5</v>
      </c>
      <c r="L48" s="58">
        <f>RANK(K48,($K$26:$K$27,$K$33:$K$40,$K$46:$K$53))</f>
        <v>16</v>
      </c>
      <c r="M48" s="58">
        <f>((($J$3-8+$D$10+$C$16+$C$20+$G$10/2.5+$E$16/2.5+$E$20/2.5)-($J$4+$E$10+$D$16+$D$20+$G$10/3+$E$16/3+$E$20/3))*($B$7/100)+($J$4+$E$10+$D$16+$D$20+$G$10/3+$E$16/3+$E$20/3))*(1-IF((M$45-$F$48)&lt;0,0,M$45-$F$48)/100)*VLOOKUP($E$3,$B$89:$C$104,2,FALSE)</f>
        <v>764</v>
      </c>
      <c r="N48" s="58">
        <f>RANK(M48,($M$26:$M$27,$M$33:$M$40,$M$46:$M$53))</f>
        <v>16</v>
      </c>
      <c r="O48" s="58">
        <f>((($J$3-8+$D$10+$C$16+$C$20+$G$10/2.5+$E$16/2.5+$E$20/2.5)-($J$4+$E$10+$D$16+$D$20+$G$10/3+$E$16/3+$E$20/3))*($B$7/100)+($J$4+$E$10+$D$16+$D$20+$G$10/3+$E$16/3+$E$20/3))*(1-IF((O$45-$F$48)&lt;0,0,O$45-$F$48)/100)*VLOOKUP($E$3,$B$89:$C$104,2,FALSE)</f>
        <v>668.5</v>
      </c>
      <c r="P48" s="58">
        <f>RANK(O48,($O$26:$O$27,$O$33:$O$40,$O$46:$O$53))</f>
        <v>17</v>
      </c>
      <c r="Q48" s="58">
        <f>((($J$3-8+$D$10+$C$16+$C$20+$G$10/2.5+$E$16/2.5+$E$20/2.5)-($J$4+$E$10+$D$16+$D$20+$G$10/3+$E$16/3+$E$20/3))*($B$7/100)+($J$4+$E$10+$D$16+$D$20+$G$10/3+$E$16/3+$E$20/3))*(1-IF((Q$45-$F$48)&lt;0,0,Q$45-$F$48)/100)*VLOOKUP($E$3,$B$89:$C$104,2,FALSE)</f>
        <v>573</v>
      </c>
      <c r="R48" s="58">
        <f>RANK(Q48,($Q$26:$Q$27,$Q$33:$Q$40,$Q$46:$Q$53))</f>
        <v>16</v>
      </c>
      <c r="S48" s="58">
        <f>((($J$3-8+$D$10+$C$16+$C$20+$G$10/2.5+$E$16/2.5+$E$20/2.5)-($J$4+$E$10+$D$16+$D$20+$G$10/3+$E$16/3+$E$20/3))*($B$7/100)+($J$4+$E$10+$D$16+$D$20+$G$10/3+$E$16/3+$E$20/3))*(1-IF((S$45-$F$48)&lt;0,0,S$45-$F$48)/100)*VLOOKUP($E$3,$B$89:$C$104,2,FALSE)</f>
        <v>477.5</v>
      </c>
      <c r="T48" s="58">
        <f>RANK(S48,($S$26:$S$27,$S$33:$S$40,$S$46:$S$53))</f>
        <v>14</v>
      </c>
      <c r="U48" s="58">
        <f>((($J$3-8+$D$10+$C$16+$C$20+$G$10/2.5+$E$16/2.5+$E$20/2.5)-($J$4+$E$10+$D$16+$D$20+$G$10/3+$E$16/3+$E$20/3))*($B$7/100)+($J$4+$E$10+$D$16+$D$20+$G$10/3+$E$16/3+$E$20/3))*(1-IF((U$45-$F$48)&lt;0,0,U$45-$F$48)/100)*VLOOKUP($E$3,$B$89:$C$104,2,FALSE)</f>
        <v>382</v>
      </c>
      <c r="V48" s="58">
        <f>RANK(U48,($U$26:$U$27,$U$33:$U$40,$U$46:$U$53))</f>
        <v>13</v>
      </c>
      <c r="W48" s="58">
        <f>((($J$3-8+$D$10+$C$16+$C$20+$G$10/2.5+$E$16/2.5+$E$20/2.5)-($J$4+$E$10+$D$16+$D$20+$G$10/3+$E$16/3+$E$20/3))*($B$7/100)+($J$4+$E$10+$D$16+$D$20+$G$10/3+$E$16/3+$E$20/3))*(1-IF((W$45-$F$48)&lt;0,0,W$45-$F$48)/100)*VLOOKUP($E$3,$B$89:$C$104,2,FALSE)</f>
        <v>286.50000000000006</v>
      </c>
      <c r="X48" s="58">
        <f>RANK(W48,($W$26:$W$27,$W$33:$W$40,$W$46:$W$53))</f>
        <v>12</v>
      </c>
      <c r="Y48" s="58">
        <f>((($J$3-8+$D$10+$C$16+$C$20+$G$10/2.5+$E$16/2.5+$E$20/2.5)-($J$4+$E$10+$D$16+$D$20+$G$10/3+$E$16/3+$E$20/3))*($B$7/100)+($J$4+$E$10+$D$16+$D$20+$G$10/3+$E$16/3+$E$20/3))*(1-IF((Y$45-$F$48)&lt;0,0,Y$45-$F$48)/100)*VLOOKUP($E$3,$B$89:$C$104,2,FALSE)</f>
        <v>190.99999999999994</v>
      </c>
      <c r="Z48" s="58">
        <f>RANK(Y48,($Y$26:$Y$27,$Y$33:$Y$40,$Y$46:$Y$53))</f>
        <v>11</v>
      </c>
      <c r="AA48" s="58">
        <f>((($J$3-8+$D$10+$C$16+$C$20+$G$10/2.5+$E$16/2.5+$E$20/2.5)-($J$4+$E$10+$D$16+$D$20+$G$10/3+$E$16/3+$E$20/3))*($B$7/100)+($J$4+$E$10+$D$16+$D$20+$G$10/3+$E$16/3+$E$20/3))*(1-IF((AA$45-$F$48)&lt;0,0,AA$45-$F$48)/100)*VLOOKUP($E$3,$B$89:$C$104,2,FALSE)</f>
        <v>105.04999999999998</v>
      </c>
      <c r="AB48" s="59">
        <f>RANK(AA48,($AA$26:$AA$27,$AA$33:$AA$40,$AA$46:$AA$53))</f>
        <v>11</v>
      </c>
    </row>
    <row r="49" spans="1:28" ht="15" thickBot="1" thickTop="1">
      <c r="A49" s="29">
        <v>14</v>
      </c>
      <c r="B49" s="121" t="str">
        <f>B16&amp;B20&amp;$B$11</f>
        <v>リッチメダルライオンクローランス（254式）</v>
      </c>
      <c r="C49" s="121"/>
      <c r="D49" s="122"/>
      <c r="E49" s="33">
        <f>$F$11+F16+F20</f>
        <v>3</v>
      </c>
      <c r="F49" s="34">
        <f t="shared" si="1"/>
        <v>6</v>
      </c>
      <c r="G49" s="58">
        <f>((($J$3-8+$D$11+$C$16+$C$20+$G$11/2.5+$E$16/2.5+$E$20/2.5)-($J$4+$E$11+$D$16+$D$20+$G$11/3+$E$16/3+$E$20/3))*($B$7/100)+($J$4+$E$11+$D$16+$D$20+$G$11/3+$E$16/3+$E$20/3))*(1-IF((G$45-$F$49)&lt;0,0,G$45-$F$49)/100)*VLOOKUP($E$3,$B$89:$C$104,2,FALSE)</f>
        <v>1022.8</v>
      </c>
      <c r="H49" s="58">
        <f>RANK(G49,($G$26:$G$27,$G$33:$G$40,$G$46:$G$53))</f>
        <v>4</v>
      </c>
      <c r="I49" s="58">
        <f>((($J$3-8+$D$11+$C$16+$C$20+$G$11/2.5+$E$16/2.5+$E$20/2.5)-($J$4+$E$11+$D$16+$D$20+$G$11/3+$E$16/3+$E$20/3))*($B$7/100)+($J$4+$E$11+$D$16+$D$20+$G$11/3+$E$16/3+$E$20/3))*(1-IF((I$45-$F$49)&lt;0,0,I$45-$F$49)/100)*VLOOKUP($E$3,$B$89:$C$104,2,FALSE)</f>
        <v>981.888</v>
      </c>
      <c r="J49" s="58">
        <f>RANK(I49,($I$26:$I$27,$I$33:$I$40,$I$46:$I$53))</f>
        <v>6</v>
      </c>
      <c r="K49" s="58">
        <f>((($J$3-8+$D$11+$C$16+$C$20+$G$11/2.5+$E$16/2.5+$E$20/2.5)-($J$4+$E$11+$D$16+$D$20+$G$11/3+$E$16/3+$E$20/3))*($B$7/100)+($J$4+$E$11+$D$16+$D$20+$G$11/3+$E$16/3+$E$20/3))*(1-IF((K$45-$F$49)&lt;0,0,K$45-$F$49)/100)*VLOOKUP($E$3,$B$89:$C$104,2,FALSE)</f>
        <v>879.6080000000001</v>
      </c>
      <c r="L49" s="58">
        <f>RANK(K49,($K$26:$K$27,$K$33:$K$40,$K$46:$K$53))</f>
        <v>9</v>
      </c>
      <c r="M49" s="58">
        <f>((($J$3-8+$D$11+$C$16+$C$20+$G$11/2.5+$E$16/2.5+$E$20/2.5)-($J$4+$E$11+$D$16+$D$20+$G$11/3+$E$16/3+$E$20/3))*($B$7/100)+($J$4+$E$11+$D$16+$D$20+$G$11/3+$E$16/3+$E$20/3))*(1-IF((M$45-$F$49)&lt;0,0,M$45-$F$49)/100)*VLOOKUP($E$3,$B$89:$C$104,2,FALSE)</f>
        <v>777.328</v>
      </c>
      <c r="N49" s="58">
        <f>RANK(M49,($M$26:$M$27,$M$33:$M$40,$M$46:$M$53))</f>
        <v>10</v>
      </c>
      <c r="O49" s="58">
        <f>((($J$3-8+$D$11+$C$16+$C$20+$G$11/2.5+$E$16/2.5+$E$20/2.5)-($J$4+$E$11+$D$16+$D$20+$G$11/3+$E$16/3+$E$20/3))*($B$7/100)+($J$4+$E$11+$D$16+$D$20+$G$11/3+$E$16/3+$E$20/3))*(1-IF((O$45-$F$49)&lt;0,0,O$45-$F$49)/100)*VLOOKUP($E$3,$B$89:$C$104,2,FALSE)</f>
        <v>675.0479999999999</v>
      </c>
      <c r="P49" s="58">
        <f>RANK(O49,($O$26:$O$27,$O$33:$O$40,$O$46:$O$53))</f>
        <v>13</v>
      </c>
      <c r="Q49" s="58">
        <f>((($J$3-8+$D$11+$C$16+$C$20+$G$11/2.5+$E$16/2.5+$E$20/2.5)-($J$4+$E$11+$D$16+$D$20+$G$11/3+$E$16/3+$E$20/3))*($B$7/100)+($J$4+$E$11+$D$16+$D$20+$G$11/3+$E$16/3+$E$20/3))*(1-IF((Q$45-$F$49)&lt;0,0,Q$45-$F$49)/100)*VLOOKUP($E$3,$B$89:$C$104,2,FALSE)</f>
        <v>572.768</v>
      </c>
      <c r="R49" s="58">
        <f>RANK(Q49,($Q$26:$Q$27,$Q$33:$Q$40,$Q$46:$Q$53))</f>
        <v>17</v>
      </c>
      <c r="S49" s="58">
        <f>((($J$3-8+$D$11+$C$16+$C$20+$G$11/2.5+$E$16/2.5+$E$20/2.5)-($J$4+$E$11+$D$16+$D$20+$G$11/3+$E$16/3+$E$20/3))*($B$7/100)+($J$4+$E$11+$D$16+$D$20+$G$11/3+$E$16/3+$E$20/3))*(1-IF((S$45-$F$49)&lt;0,0,S$45-$F$49)/100)*VLOOKUP($E$3,$B$89:$C$104,2,FALSE)</f>
        <v>470.488</v>
      </c>
      <c r="T49" s="58">
        <f>RANK(S49,($S$26:$S$27,$S$33:$S$40,$S$46:$S$53))</f>
        <v>17</v>
      </c>
      <c r="U49" s="58">
        <f>((($J$3-8+$D$11+$C$16+$C$20+$G$11/2.5+$E$16/2.5+$E$20/2.5)-($J$4+$E$11+$D$16+$D$20+$G$11/3+$E$16/3+$E$20/3))*($B$7/100)+($J$4+$E$11+$D$16+$D$20+$G$11/3+$E$16/3+$E$20/3))*(1-IF((U$45-$F$49)&lt;0,0,U$45-$F$49)/100)*VLOOKUP($E$3,$B$89:$C$104,2,FALSE)</f>
        <v>368.20799999999997</v>
      </c>
      <c r="V49" s="58">
        <f>RANK(U49,($U$26:$U$27,$U$33:$U$40,$U$46:$U$53))</f>
        <v>17</v>
      </c>
      <c r="W49" s="58">
        <f>((($J$3-8+$D$11+$C$16+$C$20+$G$11/2.5+$E$16/2.5+$E$20/2.5)-($J$4+$E$11+$D$16+$D$20+$G$11/3+$E$16/3+$E$20/3))*($B$7/100)+($J$4+$E$11+$D$16+$D$20+$G$11/3+$E$16/3+$E$20/3))*(1-IF((W$45-$F$49)&lt;0,0,W$45-$F$49)/100)*VLOOKUP($E$3,$B$89:$C$104,2,FALSE)</f>
        <v>265.928</v>
      </c>
      <c r="X49" s="58">
        <f>RANK(W49,($W$26:$W$27,$W$33:$W$40,$W$46:$W$53))</f>
        <v>17</v>
      </c>
      <c r="Y49" s="58">
        <f>((($J$3-8+$D$11+$C$16+$C$20+$G$11/2.5+$E$16/2.5+$E$20/2.5)-($J$4+$E$11+$D$16+$D$20+$G$11/3+$E$16/3+$E$20/3))*($B$7/100)+($J$4+$E$11+$D$16+$D$20+$G$11/3+$E$16/3+$E$20/3))*(1-IF((Y$45-$F$49)&lt;0,0,Y$45-$F$49)/100)*VLOOKUP($E$3,$B$89:$C$104,2,FALSE)</f>
        <v>163.64800000000002</v>
      </c>
      <c r="Z49" s="58">
        <f>RANK(Y49,($Y$26:$Y$27,$Y$33:$Y$40,$Y$46:$Y$53))</f>
        <v>17</v>
      </c>
      <c r="AA49" s="58">
        <f>((($J$3-8+$D$11+$C$16+$C$20+$G$11/2.5+$E$16/2.5+$E$20/2.5)-($J$4+$E$11+$D$16+$D$20+$G$11/3+$E$16/3+$E$20/3))*($B$7/100)+($J$4+$E$11+$D$16+$D$20+$G$11/3+$E$16/3+$E$20/3))*(1-IF((AA$45-$F$49)&lt;0,0,AA$45-$F$49)/100)*VLOOKUP($E$3,$B$89:$C$104,2,FALSE)</f>
        <v>71.59599999999995</v>
      </c>
      <c r="AB49" s="59">
        <f>RANK(AA49,($AA$26:$AA$27,$AA$33:$AA$40,$AA$46:$AA$53))</f>
        <v>17</v>
      </c>
    </row>
    <row r="50" spans="1:28" ht="15" thickBot="1" thickTop="1">
      <c r="A50" s="27">
        <v>15</v>
      </c>
      <c r="B50" s="121" t="str">
        <f>B14&amp;B21&amp;$B$10</f>
        <v>シージクロコダイルナイトランス（248式）</v>
      </c>
      <c r="C50" s="121"/>
      <c r="D50" s="122"/>
      <c r="E50" s="33">
        <f>$F$10+F14+F21</f>
        <v>5</v>
      </c>
      <c r="F50" s="34">
        <f t="shared" si="1"/>
        <v>10</v>
      </c>
      <c r="G50" s="58">
        <f>((($J$3-8+$D$10+$C$14+$C$21+$G$10/2.5+$E$14/2.5+$E$21/2.5)-($J$4+$E$10+$D$14+$D$21+$G$10/3+$E$14/3+$E$21/3))*($B$7/100)+($J$4+$E$10+$D$14+$D$21+$G$10/3+$E$14/3+$E$21/3))*(1-IF((G$45-$F$50)&lt;0,0,G$45-$F$50)/100)*VLOOKUP($E$3,$B$89:$C$104,2,FALSE)</f>
        <v>963.1666666666666</v>
      </c>
      <c r="H50" s="58">
        <f>RANK(G50,($G$26:$G$27,$G$33:$G$40,$G$46:$G$53))</f>
        <v>11</v>
      </c>
      <c r="I50" s="58">
        <f>((($J$3-8+$D$10+$C$14+$C$21+$G$10/2.5+$E$14/2.5+$E$21/2.5)-($J$4+$E$10+$D$14+$D$21+$G$10/3+$E$14/3+$E$21/3))*($B$7/100)+($J$4+$E$10+$D$14+$D$21+$G$10/3+$E$14/3+$E$21/3))*(1-IF((I$45-$F$50)&lt;0,0,I$45-$F$50)/100)*VLOOKUP($E$3,$B$89:$C$104,2,FALSE)</f>
        <v>963.1666666666666</v>
      </c>
      <c r="J50" s="58">
        <f>RANK(I50,($I$26:$I$27,$I$33:$I$40,$I$46:$I$53))</f>
        <v>11</v>
      </c>
      <c r="K50" s="58">
        <f>((($J$3-8+$D$10+$C$14+$C$21+$G$10/2.5+$E$14/2.5+$E$21/2.5)-($J$4+$E$10+$D$14+$D$21+$G$10/3+$E$14/3+$E$21/3))*($B$7/100)+($J$4+$E$10+$D$14+$D$21+$G$10/3+$E$14/3+$E$21/3))*(1-IF((K$45-$F$50)&lt;0,0,K$45-$F$50)/100)*VLOOKUP($E$3,$B$89:$C$104,2,FALSE)</f>
        <v>866.85</v>
      </c>
      <c r="L50" s="58">
        <f>RANK(K50,($K$26:$K$27,$K$33:$K$40,$K$46:$K$53))</f>
        <v>13</v>
      </c>
      <c r="M50" s="58">
        <f>((($J$3-8+$D$10+$C$14+$C$21+$G$10/2.5+$E$14/2.5+$E$21/2.5)-($J$4+$E$10+$D$14+$D$21+$G$10/3+$E$14/3+$E$21/3))*($B$7/100)+($J$4+$E$10+$D$14+$D$21+$G$10/3+$E$14/3+$E$21/3))*(1-IF((M$45-$F$50)&lt;0,0,M$45-$F$50)/100)*VLOOKUP($E$3,$B$89:$C$104,2,FALSE)</f>
        <v>770.5333333333334</v>
      </c>
      <c r="N50" s="58">
        <f>RANK(M50,($M$26:$M$27,$M$33:$M$40,$M$46:$M$53))</f>
        <v>14</v>
      </c>
      <c r="O50" s="58">
        <f>((($J$3-8+$D$10+$C$14+$C$21+$G$10/2.5+$E$14/2.5+$E$21/2.5)-($J$4+$E$10+$D$14+$D$21+$G$10/3+$E$14/3+$E$21/3))*($B$7/100)+($J$4+$E$10+$D$14+$D$21+$G$10/3+$E$14/3+$E$21/3))*(1-IF((O$45-$F$50)&lt;0,0,O$45-$F$50)/100)*VLOOKUP($E$3,$B$89:$C$104,2,FALSE)</f>
        <v>674.2166666666665</v>
      </c>
      <c r="P50" s="58">
        <f>RANK(O50,($O$26:$O$27,$O$33:$O$40,$O$46:$O$53))</f>
        <v>14</v>
      </c>
      <c r="Q50" s="58">
        <f>((($J$3-8+$D$10+$C$14+$C$21+$G$10/2.5+$E$14/2.5+$E$21/2.5)-($J$4+$E$10+$D$14+$D$21+$G$10/3+$E$14/3+$E$21/3))*($B$7/100)+($J$4+$E$10+$D$14+$D$21+$G$10/3+$E$14/3+$E$21/3))*(1-IF((Q$45-$F$50)&lt;0,0,Q$45-$F$50)/100)*VLOOKUP($E$3,$B$89:$C$104,2,FALSE)</f>
        <v>577.8999999999999</v>
      </c>
      <c r="R50" s="58">
        <f>RANK(Q50,($Q$26:$Q$27,$Q$33:$Q$40,$Q$46:$Q$53))</f>
        <v>11</v>
      </c>
      <c r="S50" s="58">
        <f>((($J$3-8+$D$10+$C$14+$C$21+$G$10/2.5+$E$14/2.5+$E$21/2.5)-($J$4+$E$10+$D$14+$D$21+$G$10/3+$E$14/3+$E$21/3))*($B$7/100)+($J$4+$E$10+$D$14+$D$21+$G$10/3+$E$14/3+$E$21/3))*(1-IF((S$45-$F$50)&lt;0,0,S$45-$F$50)/100)*VLOOKUP($E$3,$B$89:$C$104,2,FALSE)</f>
        <v>481.5833333333333</v>
      </c>
      <c r="T50" s="58">
        <f>RANK(S50,($S$26:$S$27,$S$33:$S$40,$S$46:$S$53))</f>
        <v>11</v>
      </c>
      <c r="U50" s="58">
        <f>((($J$3-8+$D$10+$C$14+$C$21+$G$10/2.5+$E$14/2.5+$E$21/2.5)-($J$4+$E$10+$D$14+$D$21+$G$10/3+$E$14/3+$E$21/3))*($B$7/100)+($J$4+$E$10+$D$14+$D$21+$G$10/3+$E$14/3+$E$21/3))*(1-IF((U$45-$F$50)&lt;0,0,U$45-$F$50)/100)*VLOOKUP($E$3,$B$89:$C$104,2,FALSE)</f>
        <v>385.2666666666667</v>
      </c>
      <c r="V50" s="58">
        <f>RANK(U50,($U$26:$U$27,$U$33:$U$40,$U$46:$U$53))</f>
        <v>11</v>
      </c>
      <c r="W50" s="58">
        <f>((($J$3-8+$D$10+$C$14+$C$21+$G$10/2.5+$E$14/2.5+$E$21/2.5)-($J$4+$E$10+$D$14+$D$21+$G$10/3+$E$14/3+$E$21/3))*($B$7/100)+($J$4+$E$10+$D$14+$D$21+$G$10/3+$E$14/3+$E$21/3))*(1-IF((W$45-$F$50)&lt;0,0,W$45-$F$50)/100)*VLOOKUP($E$3,$B$89:$C$104,2,FALSE)</f>
        <v>288.95000000000005</v>
      </c>
      <c r="X50" s="58">
        <f>RANK(W50,($W$26:$W$27,$W$33:$W$40,$W$46:$W$53))</f>
        <v>10</v>
      </c>
      <c r="Y50" s="58">
        <f>((($J$3-8+$D$10+$C$14+$C$21+$G$10/2.5+$E$14/2.5+$E$21/2.5)-($J$4+$E$10+$D$14+$D$21+$G$10/3+$E$14/3+$E$21/3))*($B$7/100)+($J$4+$E$10+$D$14+$D$21+$G$10/3+$E$14/3+$E$21/3))*(1-IF((Y$45-$F$50)&lt;0,0,Y$45-$F$50)/100)*VLOOKUP($E$3,$B$89:$C$104,2,FALSE)</f>
        <v>192.63333333333327</v>
      </c>
      <c r="Z50" s="58">
        <f>RANK(Y50,($Y$26:$Y$27,$Y$33:$Y$40,$Y$46:$Y$53))</f>
        <v>10</v>
      </c>
      <c r="AA50" s="58">
        <f>((($J$3-8+$D$10+$C$14+$C$21+$G$10/2.5+$E$14/2.5+$E$21/2.5)-($J$4+$E$10+$D$14+$D$21+$G$10/3+$E$14/3+$E$21/3))*($B$7/100)+($J$4+$E$10+$D$14+$D$21+$G$10/3+$E$14/3+$E$21/3))*(1-IF((AA$45-$F$50)&lt;0,0,AA$45-$F$50)/100)*VLOOKUP($E$3,$B$89:$C$104,2,FALSE)</f>
        <v>105.94833333333332</v>
      </c>
      <c r="AB50" s="59">
        <f>RANK(AA50,($AA$26:$AA$27,$AA$33:$AA$40,$AA$46:$AA$53))</f>
        <v>10</v>
      </c>
    </row>
    <row r="51" spans="1:28" ht="15" thickBot="1" thickTop="1">
      <c r="A51" s="27">
        <v>16</v>
      </c>
      <c r="B51" s="121" t="str">
        <f>B14&amp;B21&amp;$B$11</f>
        <v>シージクロコダイルライオンクローランス（254式）</v>
      </c>
      <c r="C51" s="121"/>
      <c r="D51" s="122"/>
      <c r="E51" s="33">
        <f>$F$11+F14+F21</f>
        <v>3</v>
      </c>
      <c r="F51" s="34">
        <f t="shared" si="1"/>
        <v>6</v>
      </c>
      <c r="G51" s="58">
        <f>((($J$3-8+$D$11+$C$14+$C$21+$G$11/2.5+$E$14/2.5+$E$21/2.5)-($J$4+$E$11+$D$14+$D$21+$G$11/3+$E$14/3+$E$21/3))*($B$7/100)+($J$4+$E$11+$D$14+$D$21+$G$11/3+$E$14/3+$E$21/3))*(1-IF((G$45-$F$51)&lt;0,0,G$45-$F$51)/100)*VLOOKUP($E$3,$B$89:$C$104,2,FALSE)</f>
        <v>1030.9666666666667</v>
      </c>
      <c r="H51" s="58">
        <f>RANK(G51,($G$26:$G$27,$G$33:$G$40,$G$46:$G$53))</f>
        <v>2</v>
      </c>
      <c r="I51" s="58">
        <f>((($J$3-8+$D$11+$C$14+$C$21+$G$11/2.5+$E$14/2.5+$E$21/2.5)-($J$4+$E$11+$D$14+$D$21+$G$11/3+$E$14/3+$E$21/3))*($B$7/100)+($J$4+$E$11+$D$14+$D$21+$G$11/3+$E$14/3+$E$21/3))*(1-IF((I$45-$F$51)&lt;0,0,I$45-$F$51)/100)*VLOOKUP($E$3,$B$89:$C$104,2,FALSE)</f>
        <v>989.728</v>
      </c>
      <c r="J51" s="58">
        <f>RANK(I51,($I$26:$I$27,$I$33:$I$40,$I$46:$I$53))</f>
        <v>3</v>
      </c>
      <c r="K51" s="58">
        <f>((($J$3-8+$D$11+$C$14+$C$21+$G$11/2.5+$E$14/2.5+$E$21/2.5)-($J$4+$E$11+$D$14+$D$21+$G$11/3+$E$14/3+$E$21/3))*($B$7/100)+($J$4+$E$11+$D$14+$D$21+$G$11/3+$E$14/3+$E$21/3))*(1-IF((K$45-$F$51)&lt;0,0,K$45-$F$51)/100)*VLOOKUP($E$3,$B$89:$C$104,2,FALSE)</f>
        <v>886.6313333333334</v>
      </c>
      <c r="L51" s="58">
        <f>RANK(K51,($K$26:$K$27,$K$33:$K$40,$K$46:$K$53))</f>
        <v>4</v>
      </c>
      <c r="M51" s="58">
        <f>((($J$3-8+$D$11+$C$14+$C$21+$G$11/2.5+$E$14/2.5+$E$21/2.5)-($J$4+$E$11+$D$14+$D$21+$G$11/3+$E$14/3+$E$21/3))*($B$7/100)+($J$4+$E$11+$D$14+$D$21+$G$11/3+$E$14/3+$E$21/3))*(1-IF((M$45-$F$51)&lt;0,0,M$45-$F$51)/100)*VLOOKUP($E$3,$B$89:$C$104,2,FALSE)</f>
        <v>783.5346666666667</v>
      </c>
      <c r="N51" s="58">
        <f>RANK(M51,($M$26:$M$27,$M$33:$M$40,$M$46:$M$53))</f>
        <v>8</v>
      </c>
      <c r="O51" s="58">
        <f>((($J$3-8+$D$11+$C$14+$C$21+$G$11/2.5+$E$14/2.5+$E$21/2.5)-($J$4+$E$11+$D$14+$D$21+$G$11/3+$E$14/3+$E$21/3))*($B$7/100)+($J$4+$E$11+$D$14+$D$21+$G$11/3+$E$14/3+$E$21/3))*(1-IF((O$45-$F$51)&lt;0,0,O$45-$F$51)/100)*VLOOKUP($E$3,$B$89:$C$104,2,FALSE)</f>
        <v>680.4379999999999</v>
      </c>
      <c r="P51" s="58">
        <f>RANK(O51,($O$26:$O$27,$O$33:$O$40,$O$46:$O$53))</f>
        <v>10</v>
      </c>
      <c r="Q51" s="58">
        <f>((($J$3-8+$D$11+$C$14+$C$21+$G$11/2.5+$E$14/2.5+$E$21/2.5)-($J$4+$E$11+$D$14+$D$21+$G$11/3+$E$14/3+$E$21/3))*($B$7/100)+($J$4+$E$11+$D$14+$D$21+$G$11/3+$E$14/3+$E$21/3))*(1-IF((Q$45-$F$51)&lt;0,0,Q$45-$F$51)/100)*VLOOKUP($E$3,$B$89:$C$104,2,FALSE)</f>
        <v>577.3413333333334</v>
      </c>
      <c r="R51" s="58">
        <f>RANK(Q51,($Q$26:$Q$27,$Q$33:$Q$40,$Q$46:$Q$53))</f>
        <v>13</v>
      </c>
      <c r="S51" s="58">
        <f>((($J$3-8+$D$11+$C$14+$C$21+$G$11/2.5+$E$14/2.5+$E$21/2.5)-($J$4+$E$11+$D$14+$D$21+$G$11/3+$E$14/3+$E$21/3))*($B$7/100)+($J$4+$E$11+$D$14+$D$21+$G$11/3+$E$14/3+$E$21/3))*(1-IF((S$45-$F$51)&lt;0,0,S$45-$F$51)/100)*VLOOKUP($E$3,$B$89:$C$104,2,FALSE)</f>
        <v>474.2446666666666</v>
      </c>
      <c r="T51" s="58">
        <f>RANK(S51,($S$26:$S$27,$S$33:$S$40,$S$46:$S$53))</f>
        <v>16</v>
      </c>
      <c r="U51" s="58">
        <f>((($J$3-8+$D$11+$C$14+$C$21+$G$11/2.5+$E$14/2.5+$E$21/2.5)-($J$4+$E$11+$D$14+$D$21+$G$11/3+$E$14/3+$E$21/3))*($B$7/100)+($J$4+$E$11+$D$14+$D$21+$G$11/3+$E$14/3+$E$21/3))*(1-IF((U$45-$F$51)&lt;0,0,U$45-$F$51)/100)*VLOOKUP($E$3,$B$89:$C$104,2,FALSE)</f>
        <v>371.14799999999997</v>
      </c>
      <c r="V51" s="58">
        <f>RANK(U51,($U$26:$U$27,$U$33:$U$40,$U$46:$U$53))</f>
        <v>16</v>
      </c>
      <c r="W51" s="58">
        <f>((($J$3-8+$D$11+$C$14+$C$21+$G$11/2.5+$E$14/2.5+$E$21/2.5)-($J$4+$E$11+$D$14+$D$21+$G$11/3+$E$14/3+$E$21/3))*($B$7/100)+($J$4+$E$11+$D$14+$D$21+$G$11/3+$E$14/3+$E$21/3))*(1-IF((W$45-$F$51)&lt;0,0,W$45-$F$51)/100)*VLOOKUP($E$3,$B$89:$C$104,2,FALSE)</f>
        <v>268.05133333333333</v>
      </c>
      <c r="X51" s="58">
        <f>RANK(W51,($W$26:$W$27,$W$33:$W$40,$W$46:$W$53))</f>
        <v>16</v>
      </c>
      <c r="Y51" s="58">
        <f>((($J$3-8+$D$11+$C$14+$C$21+$G$11/2.5+$E$14/2.5+$E$21/2.5)-($J$4+$E$11+$D$14+$D$21+$G$11/3+$E$14/3+$E$21/3))*($B$7/100)+($J$4+$E$11+$D$14+$D$21+$G$11/3+$E$14/3+$E$21/3))*(1-IF((Y$45-$F$51)&lt;0,0,Y$45-$F$51)/100)*VLOOKUP($E$3,$B$89:$C$104,2,FALSE)</f>
        <v>164.9546666666667</v>
      </c>
      <c r="Z51" s="58">
        <f>RANK(Y51,($Y$26:$Y$27,$Y$33:$Y$40,$Y$46:$Y$53))</f>
        <v>16</v>
      </c>
      <c r="AA51" s="58">
        <f>((($J$3-8+$D$11+$C$14+$C$21+$G$11/2.5+$E$14/2.5+$E$21/2.5)-($J$4+$E$11+$D$14+$D$21+$G$11/3+$E$14/3+$E$21/3))*($B$7/100)+($J$4+$E$11+$D$14+$D$21+$G$11/3+$E$14/3+$E$21/3))*(1-IF((AA$45-$F$51)&lt;0,0,AA$45-$F$51)/100)*VLOOKUP($E$3,$B$89:$C$104,2,FALSE)</f>
        <v>72.1676666666666</v>
      </c>
      <c r="AB51" s="59">
        <f>RANK(AA51,($AA$26:$AA$27,$AA$33:$AA$40,$AA$46:$AA$53))</f>
        <v>16</v>
      </c>
    </row>
    <row r="52" spans="1:28" ht="15" thickBot="1" thickTop="1">
      <c r="A52" s="27">
        <v>17</v>
      </c>
      <c r="B52" s="121" t="str">
        <f>B15&amp;B21&amp;$B$10</f>
        <v>ブラインドクロコダイルナイトランス（248式）</v>
      </c>
      <c r="C52" s="121"/>
      <c r="D52" s="122"/>
      <c r="E52" s="33">
        <f>$F$10+F15+F21</f>
        <v>6</v>
      </c>
      <c r="F52" s="34">
        <f t="shared" si="1"/>
        <v>12</v>
      </c>
      <c r="G52" s="58">
        <f>((($J$3-8+$D$10+$C$15+$C$21+$G$10/2.5+$E$15/2.5+$E$21/2.5)-($J$4+$E$10+$D$15+$D$21+$G$10/3+$E$15/3+$E$21/3))*($B$7/100)+($J$4+$E$10+$D$15+$D$21+$G$10/3+$E$15/3+$E$21/3))*(1-IF((G$45-$F$52)&lt;0,0,G$45-$F$52)/100)*VLOOKUP($E$3,$B$89:$C$104,2,FALSE)</f>
        <v>957.1666666666667</v>
      </c>
      <c r="H52" s="58">
        <f>RANK(G52,($G$26:$G$27,$G$33:$G$40,$G$46:$G$53))</f>
        <v>12</v>
      </c>
      <c r="I52" s="58">
        <f>((($J$3-8+$D$10+$C$15+$C$21+$G$10/2.5+$E$15/2.5+$E$21/2.5)-($J$4+$E$10+$D$15+$D$21+$G$10/3+$E$15/3+$E$21/3))*($B$7/100)+($J$4+$E$10+$D$15+$D$21+$G$10/3+$E$15/3+$E$21/3))*(1-IF((I$45-$F$52)&lt;0,0,I$45-$F$52)/100)*VLOOKUP($E$3,$B$89:$C$104,2,FALSE)</f>
        <v>957.1666666666667</v>
      </c>
      <c r="J52" s="58">
        <f>RANK(I52,($I$26:$I$27,$I$33:$I$40,$I$46:$I$53))</f>
        <v>12</v>
      </c>
      <c r="K52" s="58">
        <f>((($J$3-8+$D$10+$C$15+$C$21+$G$10/2.5+$E$15/2.5+$E$21/2.5)-($J$4+$E$10+$D$15+$D$21+$G$10/3+$E$15/3+$E$21/3))*($B$7/100)+($J$4+$E$10+$D$15+$D$21+$G$10/3+$E$15/3+$E$21/3))*(1-IF((K$45-$F$52)&lt;0,0,K$45-$F$52)/100)*VLOOKUP($E$3,$B$89:$C$104,2,FALSE)</f>
        <v>880.5933333333335</v>
      </c>
      <c r="L52" s="58">
        <f>RANK(K52,($K$26:$K$27,$K$33:$K$40,$K$46:$K$53))</f>
        <v>8</v>
      </c>
      <c r="M52" s="58">
        <f>((($J$3-8+$D$10+$C$15+$C$21+$G$10/2.5+$E$15/2.5+$E$21/2.5)-($J$4+$E$10+$D$15+$D$21+$G$10/3+$E$15/3+$E$21/3))*($B$7/100)+($J$4+$E$10+$D$15+$D$21+$G$10/3+$E$15/3+$E$21/3))*(1-IF((M$45-$F$52)&lt;0,0,M$45-$F$52)/100)*VLOOKUP($E$3,$B$89:$C$104,2,FALSE)</f>
        <v>784.8766666666667</v>
      </c>
      <c r="N52" s="58">
        <f>RANK(M52,($M$26:$M$27,$M$33:$M$40,$M$46:$M$53))</f>
        <v>7</v>
      </c>
      <c r="O52" s="58">
        <f>((($J$3-8+$D$10+$C$15+$C$21+$G$10/2.5+$E$15/2.5+$E$21/2.5)-($J$4+$E$10+$D$15+$D$21+$G$10/3+$E$15/3+$E$21/3))*($B$7/100)+($J$4+$E$10+$D$15+$D$21+$G$10/3+$E$15/3+$E$21/3))*(1-IF((O$45-$F$52)&lt;0,0,O$45-$F$52)/100)*VLOOKUP($E$3,$B$89:$C$104,2,FALSE)</f>
        <v>689.16</v>
      </c>
      <c r="P52" s="58">
        <f>RANK(O52,($O$26:$O$27,$O$33:$O$40,$O$46:$O$53))</f>
        <v>4</v>
      </c>
      <c r="Q52" s="58">
        <f>((($J$3-8+$D$10+$C$15+$C$21+$G$10/2.5+$E$15/2.5+$E$21/2.5)-($J$4+$E$10+$D$15+$D$21+$G$10/3+$E$15/3+$E$21/3))*($B$7/100)+($J$4+$E$10+$D$15+$D$21+$G$10/3+$E$15/3+$E$21/3))*(1-IF((Q$45-$F$52)&lt;0,0,Q$45-$F$52)/100)*VLOOKUP($E$3,$B$89:$C$104,2,FALSE)</f>
        <v>593.4433333333333</v>
      </c>
      <c r="R52" s="58">
        <f>RANK(Q52,($Q$26:$Q$27,$Q$33:$Q$40,$Q$46:$Q$53))</f>
        <v>5</v>
      </c>
      <c r="S52" s="58">
        <f>((($J$3-8+$D$10+$C$15+$C$21+$G$10/2.5+$E$15/2.5+$E$21/2.5)-($J$4+$E$10+$D$15+$D$21+$G$10/3+$E$15/3+$E$21/3))*($B$7/100)+($J$4+$E$10+$D$15+$D$21+$G$10/3+$E$15/3+$E$21/3))*(1-IF((S$45-$F$52)&lt;0,0,S$45-$F$52)/100)*VLOOKUP($E$3,$B$89:$C$104,2,FALSE)</f>
        <v>497.7266666666667</v>
      </c>
      <c r="T52" s="58">
        <f>RANK(S52,($S$26:$S$27,$S$33:$S$40,$S$46:$S$53))</f>
        <v>4</v>
      </c>
      <c r="U52" s="58">
        <f>((($J$3-8+$D$10+$C$15+$C$21+$G$10/2.5+$E$15/2.5+$E$21/2.5)-($J$4+$E$10+$D$15+$D$21+$G$10/3+$E$15/3+$E$21/3))*($B$7/100)+($J$4+$E$10+$D$15+$D$21+$G$10/3+$E$15/3+$E$21/3))*(1-IF((U$45-$F$52)&lt;0,0,U$45-$F$52)/100)*VLOOKUP($E$3,$B$89:$C$104,2,FALSE)</f>
        <v>402.0100000000001</v>
      </c>
      <c r="V52" s="58">
        <f>RANK(U52,($U$26:$U$27,$U$33:$U$40,$U$46:$U$53))</f>
        <v>5</v>
      </c>
      <c r="W52" s="58">
        <f>((($J$3-8+$D$10+$C$15+$C$21+$G$10/2.5+$E$15/2.5+$E$21/2.5)-($J$4+$E$10+$D$15+$D$21+$G$10/3+$E$15/3+$E$21/3))*($B$7/100)+($J$4+$E$10+$D$15+$D$21+$G$10/3+$E$15/3+$E$21/3))*(1-IF((W$45-$F$52)&lt;0,0,W$45-$F$52)/100)*VLOOKUP($E$3,$B$89:$C$104,2,FALSE)</f>
        <v>306.2933333333333</v>
      </c>
      <c r="X52" s="58">
        <f>RANK(W52,($W$26:$W$27,$W$33:$W$40,$W$46:$W$53))</f>
        <v>6</v>
      </c>
      <c r="Y52" s="58">
        <f>((($J$3-8+$D$10+$C$15+$C$21+$G$10/2.5+$E$15/2.5+$E$21/2.5)-($J$4+$E$10+$D$15+$D$21+$G$10/3+$E$15/3+$E$21/3))*($B$7/100)+($J$4+$E$10+$D$15+$D$21+$G$10/3+$E$15/3+$E$21/3))*(1-IF((Y$45-$F$52)&lt;0,0,Y$45-$F$52)/100)*VLOOKUP($E$3,$B$89:$C$104,2,FALSE)</f>
        <v>210.57666666666665</v>
      </c>
      <c r="Z52" s="58">
        <f>RANK(Y52,($Y$26:$Y$27,$Y$33:$Y$40,$Y$46:$Y$53))</f>
        <v>6</v>
      </c>
      <c r="AA52" s="58">
        <f>((($J$3-8+$D$10+$C$15+$C$21+$G$10/2.5+$E$15/2.5+$E$21/2.5)-($J$4+$E$10+$D$15+$D$21+$G$10/3+$E$15/3+$E$21/3))*($B$7/100)+($J$4+$E$10+$D$15+$D$21+$G$10/3+$E$15/3+$E$21/3))*(1-IF((AA$45-$F$52)&lt;0,0,AA$45-$F$52)/100)*VLOOKUP($E$3,$B$89:$C$104,2,FALSE)</f>
        <v>124.43166666666667</v>
      </c>
      <c r="AB52" s="59">
        <f>RANK(AA52,($AA$26:$AA$27,$AA$33:$AA$40,$AA$46:$AA$53))</f>
        <v>6</v>
      </c>
    </row>
    <row r="53" spans="1:28" ht="15" thickBot="1" thickTop="1">
      <c r="A53" s="28">
        <v>18</v>
      </c>
      <c r="B53" s="115" t="str">
        <f>B15&amp;B21&amp;$B$11</f>
        <v>ブラインドクロコダイルライオンクローランス（254式）</v>
      </c>
      <c r="C53" s="115"/>
      <c r="D53" s="116"/>
      <c r="E53" s="35">
        <f>$F$11+F15+F21</f>
        <v>4</v>
      </c>
      <c r="F53" s="36">
        <f t="shared" si="1"/>
        <v>8</v>
      </c>
      <c r="G53" s="60">
        <f>((($J$3-8+$D$11+$C$15+$C$21+$G$11/2.5+$E$15/2.5+$E$21/2.5)-($J$4+$E$11+$D$15+$D$21+$G$11/3+$E$15/3+$E$21/3))*($B$7/100)+($J$4+$E$11+$D$15+$D$21+$G$11/3+$E$15/3+$E$21/3))*(1-IF((G$45-$F$53)&lt;0,0,G$45-$F$53)/100)*VLOOKUP($E$3,$B$89:$C$104,2,FALSE)</f>
        <v>1024.9666666666667</v>
      </c>
      <c r="H53" s="60">
        <f>RANK(G53,($G$26:$G$27,$G$33:$G$40,$G$46:$G$53))</f>
        <v>3</v>
      </c>
      <c r="I53" s="60">
        <f>((($J$3-8+$D$11+$C$15+$C$21+$G$11/2.5+$E$15/2.5+$E$21/2.5)-($J$4+$E$11+$D$15+$D$21+$G$11/3+$E$15/3+$E$21/3))*($B$7/100)+($J$4+$E$11+$D$15+$D$21+$G$11/3+$E$15/3+$E$21/3))*(1-IF((I$45-$F$53)&lt;0,0,I$45-$F$53)/100)*VLOOKUP($E$3,$B$89:$C$104,2,FALSE)</f>
        <v>1004.4673333333334</v>
      </c>
      <c r="J53" s="60">
        <f>RANK(I53,($I$26:$I$27,$I$33:$I$40,$I$46:$I$53))</f>
        <v>1</v>
      </c>
      <c r="K53" s="60">
        <f>((($J$3-8+$D$11+$C$15+$C$21+$G$11/2.5+$E$15/2.5+$E$21/2.5)-($J$4+$E$11+$D$15+$D$21+$G$11/3+$E$15/3+$E$21/3))*($B$7/100)+($J$4+$E$11+$D$15+$D$21+$G$11/3+$E$15/3+$E$21/3))*(1-IF((K$45-$F$53)&lt;0,0,K$45-$F$53)/100)*VLOOKUP($E$3,$B$89:$C$104,2,FALSE)</f>
        <v>901.9706666666667</v>
      </c>
      <c r="L53" s="60">
        <f>RANK(K53,($K$26:$K$27,$K$33:$K$40,$K$46:$K$53))</f>
        <v>1</v>
      </c>
      <c r="M53" s="60">
        <f>((($J$3-8+$D$11+$C$15+$C$21+$G$11/2.5+$E$15/2.5+$E$21/2.5)-($J$4+$E$11+$D$15+$D$21+$G$11/3+$E$15/3+$E$21/3))*($B$7/100)+($J$4+$E$11+$D$15+$D$21+$G$11/3+$E$15/3+$E$21/3))*(1-IF((M$45-$F$53)&lt;0,0,M$45-$F$53)/100)*VLOOKUP($E$3,$B$89:$C$104,2,FALSE)</f>
        <v>799.474</v>
      </c>
      <c r="N53" s="60">
        <f>RANK(M53,($M$26:$M$27,$M$33:$M$40,$M$46:$M$53))</f>
        <v>1</v>
      </c>
      <c r="O53" s="60">
        <f>((($J$3-8+$D$11+$C$15+$C$21+$G$11/2.5+$E$15/2.5+$E$21/2.5)-($J$4+$E$11+$D$15+$D$21+$G$11/3+$E$15/3+$E$21/3))*($B$7/100)+($J$4+$E$11+$D$15+$D$21+$G$11/3+$E$15/3+$E$21/3))*(1-IF((O$45-$F$53)&lt;0,0,O$45-$F$53)/100)*VLOOKUP($E$3,$B$89:$C$104,2,FALSE)</f>
        <v>696.9773333333333</v>
      </c>
      <c r="P53" s="60">
        <f>RANK(O53,($O$26:$O$27,$O$33:$O$40,$O$46:$O$53))</f>
        <v>1</v>
      </c>
      <c r="Q53" s="60">
        <f>((($J$3-8+$D$11+$C$15+$C$21+$G$11/2.5+$E$15/2.5+$E$21/2.5)-($J$4+$E$11+$D$15+$D$21+$G$11/3+$E$15/3+$E$21/3))*($B$7/100)+($J$4+$E$11+$D$15+$D$21+$G$11/3+$E$15/3+$E$21/3))*(1-IF((Q$45-$F$53)&lt;0,0,Q$45-$F$53)/100)*VLOOKUP($E$3,$B$89:$C$104,2,FALSE)</f>
        <v>594.4806666666668</v>
      </c>
      <c r="R53" s="60">
        <f>RANK(Q53,($Q$26:$Q$27,$Q$33:$Q$40,$Q$46:$Q$53))</f>
        <v>3</v>
      </c>
      <c r="S53" s="60">
        <f>((($J$3-8+$D$11+$C$15+$C$21+$G$11/2.5+$E$15/2.5+$E$21/2.5)-($J$4+$E$11+$D$15+$D$21+$G$11/3+$E$15/3+$E$21/3))*($B$7/100)+($J$4+$E$11+$D$15+$D$21+$G$11/3+$E$15/3+$E$21/3))*(1-IF((S$45-$F$53)&lt;0,0,S$45-$F$53)/100)*VLOOKUP($E$3,$B$89:$C$104,2,FALSE)</f>
        <v>491.984</v>
      </c>
      <c r="T53" s="60">
        <f>RANK(S53,($S$26:$S$27,$S$33:$S$40,$S$46:$S$53))</f>
        <v>6</v>
      </c>
      <c r="U53" s="60">
        <f>((($J$3-8+$D$11+$C$15+$C$21+$G$11/2.5+$E$15/2.5+$E$21/2.5)-($J$4+$E$11+$D$15+$D$21+$G$11/3+$E$15/3+$E$21/3))*($B$7/100)+($J$4+$E$11+$D$15+$D$21+$G$11/3+$E$15/3+$E$21/3))*(1-IF((U$45-$F$53)&lt;0,0,U$45-$F$53)/100)*VLOOKUP($E$3,$B$89:$C$104,2,FALSE)</f>
        <v>389.48733333333337</v>
      </c>
      <c r="V53" s="60">
        <f>RANK(U53,($U$26:$U$27,$U$33:$U$40,$U$46:$U$53))</f>
        <v>8</v>
      </c>
      <c r="W53" s="60">
        <f>((($J$3-8+$D$11+$C$15+$C$21+$G$11/2.5+$E$15/2.5+$E$21/2.5)-($J$4+$E$11+$D$15+$D$21+$G$11/3+$E$15/3+$E$21/3))*($B$7/100)+($J$4+$E$11+$D$15+$D$21+$G$11/3+$E$15/3+$E$21/3))*(1-IF((W$45-$F$53)&lt;0,0,W$45-$F$53)/100)*VLOOKUP($E$3,$B$89:$C$104,2,FALSE)</f>
        <v>286.9906666666667</v>
      </c>
      <c r="X53" s="60">
        <f>RANK(W53,($W$26:$W$27,$W$33:$W$40,$W$46:$W$53))</f>
        <v>11</v>
      </c>
      <c r="Y53" s="60">
        <f>((($J$3-8+$D$11+$C$15+$C$21+$G$11/2.5+$E$15/2.5+$E$21/2.5)-($J$4+$E$11+$D$15+$D$21+$G$11/3+$E$15/3+$E$21/3))*($B$7/100)+($J$4+$E$11+$D$15+$D$21+$G$11/3+$E$15/3+$E$21/3))*(1-IF((Y$45-$F$53)&lt;0,0,Y$45-$F$53)/100)*VLOOKUP($E$3,$B$89:$C$104,2,FALSE)</f>
        <v>184.49400000000003</v>
      </c>
      <c r="Z53" s="60">
        <f>RANK(Y53,($Y$26:$Y$27,$Y$33:$Y$40,$Y$46:$Y$53))</f>
        <v>12</v>
      </c>
      <c r="AA53" s="60">
        <f>((($J$3-8+$D$11+$C$15+$C$21+$G$11/2.5+$E$15/2.5+$E$21/2.5)-($J$4+$E$11+$D$15+$D$21+$G$11/3+$E$15/3+$E$21/3))*($B$7/100)+($J$4+$E$11+$D$15+$D$21+$G$11/3+$E$15/3+$E$21/3))*(1-IF((AA$45-$F$53)&lt;0,0,AA$45-$F$53)/100)*VLOOKUP($E$3,$B$89:$C$104,2,FALSE)</f>
        <v>92.24699999999997</v>
      </c>
      <c r="AB53" s="25">
        <f>RANK(AA53,($AA$26:$AA$27,$AA$33:$AA$40,$AA$46:$AA$53))</f>
        <v>12</v>
      </c>
    </row>
    <row r="54" spans="1:17" ht="13.5">
      <c r="A54" s="10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6" spans="2:7" ht="13.5">
      <c r="B56" s="140" t="s">
        <v>36</v>
      </c>
      <c r="C56" s="140"/>
      <c r="D56" s="140"/>
      <c r="E56" s="140"/>
      <c r="F56" s="140"/>
      <c r="G56" s="140"/>
    </row>
    <row r="57" spans="2:11" ht="13.5">
      <c r="B57" s="140" t="s">
        <v>37</v>
      </c>
      <c r="C57" s="140"/>
      <c r="D57" s="140"/>
      <c r="E57" s="140"/>
      <c r="F57" s="140"/>
      <c r="G57" s="140"/>
      <c r="H57" s="140"/>
      <c r="I57" s="140"/>
      <c r="J57" s="140"/>
      <c r="K57" s="140"/>
    </row>
    <row r="58" ht="13.5">
      <c r="B58" s="9" t="s">
        <v>45</v>
      </c>
    </row>
    <row r="59" ht="13.5">
      <c r="B59" t="s">
        <v>15</v>
      </c>
    </row>
    <row r="67" ht="14.25" thickBot="1"/>
    <row r="68" spans="2:4" ht="13.5">
      <c r="B68" s="137" t="s">
        <v>46</v>
      </c>
      <c r="C68" s="138"/>
      <c r="D68" s="139"/>
    </row>
    <row r="69" spans="2:4" ht="13.5">
      <c r="B69" s="15" t="s">
        <v>47</v>
      </c>
      <c r="C69" s="5" t="s">
        <v>24</v>
      </c>
      <c r="D69" s="12" t="s">
        <v>25</v>
      </c>
    </row>
    <row r="70" spans="2:4" ht="13.5">
      <c r="B70" s="15" t="s">
        <v>26</v>
      </c>
      <c r="C70" s="5">
        <v>0</v>
      </c>
      <c r="D70" s="12"/>
    </row>
    <row r="71" spans="2:4" ht="13.5">
      <c r="B71" s="15" t="s">
        <v>48</v>
      </c>
      <c r="C71" s="5">
        <v>2</v>
      </c>
      <c r="D71" s="12"/>
    </row>
    <row r="72" spans="2:4" ht="13.5">
      <c r="B72" s="15" t="s">
        <v>49</v>
      </c>
      <c r="C72" s="5">
        <v>3</v>
      </c>
      <c r="D72" s="12"/>
    </row>
    <row r="73" spans="2:4" ht="13.5">
      <c r="B73" s="15" t="s">
        <v>50</v>
      </c>
      <c r="C73" s="5">
        <v>4</v>
      </c>
      <c r="D73" s="12"/>
    </row>
    <row r="74" spans="2:4" ht="13.5">
      <c r="B74" s="15" t="s">
        <v>51</v>
      </c>
      <c r="C74" s="5">
        <v>5</v>
      </c>
      <c r="D74" s="12">
        <v>1</v>
      </c>
    </row>
    <row r="75" spans="2:4" ht="13.5">
      <c r="B75" s="15" t="s">
        <v>52</v>
      </c>
      <c r="C75" s="5">
        <v>6</v>
      </c>
      <c r="D75" s="12">
        <v>2</v>
      </c>
    </row>
    <row r="76" spans="2:4" ht="13.5">
      <c r="B76" s="15" t="s">
        <v>53</v>
      </c>
      <c r="C76" s="5">
        <v>7</v>
      </c>
      <c r="D76" s="12">
        <v>3</v>
      </c>
    </row>
    <row r="77" spans="2:4" ht="13.5">
      <c r="B77" s="15">
        <v>9</v>
      </c>
      <c r="C77" s="5">
        <v>10</v>
      </c>
      <c r="D77" s="12">
        <v>4</v>
      </c>
    </row>
    <row r="78" spans="2:4" ht="13.5">
      <c r="B78" s="15">
        <v>8</v>
      </c>
      <c r="C78" s="5">
        <v>12</v>
      </c>
      <c r="D78" s="12">
        <v>5</v>
      </c>
    </row>
    <row r="79" spans="2:4" ht="13.5">
      <c r="B79" s="15">
        <v>7</v>
      </c>
      <c r="C79" s="5">
        <v>14</v>
      </c>
      <c r="D79" s="12">
        <v>6</v>
      </c>
    </row>
    <row r="80" spans="2:4" ht="13.5">
      <c r="B80" s="15">
        <v>6</v>
      </c>
      <c r="C80" s="5">
        <v>16</v>
      </c>
      <c r="D80" s="12">
        <v>7</v>
      </c>
    </row>
    <row r="81" spans="2:4" ht="13.5">
      <c r="B81" s="15">
        <v>5</v>
      </c>
      <c r="C81" s="5">
        <v>19</v>
      </c>
      <c r="D81" s="12">
        <v>8</v>
      </c>
    </row>
    <row r="82" spans="2:4" ht="13.5">
      <c r="B82" s="15">
        <v>4</v>
      </c>
      <c r="C82" s="5">
        <v>20</v>
      </c>
      <c r="D82" s="12">
        <v>9</v>
      </c>
    </row>
    <row r="83" spans="2:4" ht="13.5">
      <c r="B83" s="15">
        <v>3</v>
      </c>
      <c r="C83" s="5">
        <v>21</v>
      </c>
      <c r="D83" s="12">
        <v>10</v>
      </c>
    </row>
    <row r="84" spans="2:4" ht="13.5">
      <c r="B84" s="15">
        <v>2</v>
      </c>
      <c r="C84" s="5">
        <v>22</v>
      </c>
      <c r="D84" s="12">
        <v>11</v>
      </c>
    </row>
    <row r="85" spans="2:4" ht="14.25" thickBot="1">
      <c r="B85" s="16">
        <v>1</v>
      </c>
      <c r="C85" s="6">
        <v>25</v>
      </c>
      <c r="D85" s="13">
        <v>12</v>
      </c>
    </row>
    <row r="86" ht="14.25" thickBot="1"/>
    <row r="87" spans="2:4" ht="13.5">
      <c r="B87" s="137" t="s">
        <v>54</v>
      </c>
      <c r="C87" s="139"/>
      <c r="D87" s="14"/>
    </row>
    <row r="88" spans="2:3" ht="13.5">
      <c r="B88" s="15" t="s">
        <v>47</v>
      </c>
      <c r="C88" s="12" t="s">
        <v>55</v>
      </c>
    </row>
    <row r="89" spans="2:3" ht="13.5">
      <c r="B89" s="15" t="s">
        <v>26</v>
      </c>
      <c r="C89" s="46">
        <v>0</v>
      </c>
    </row>
    <row r="90" spans="2:3" ht="13.5">
      <c r="B90" s="15" t="s">
        <v>48</v>
      </c>
      <c r="C90" s="46">
        <v>1</v>
      </c>
    </row>
    <row r="91" spans="2:3" ht="13.5">
      <c r="B91" s="15" t="s">
        <v>49</v>
      </c>
      <c r="C91" s="46">
        <v>1.1</v>
      </c>
    </row>
    <row r="92" spans="2:3" ht="13.5">
      <c r="B92" s="15" t="s">
        <v>50</v>
      </c>
      <c r="C92" s="46">
        <v>1.2</v>
      </c>
    </row>
    <row r="93" spans="2:3" ht="13.5">
      <c r="B93" s="15" t="s">
        <v>51</v>
      </c>
      <c r="C93" s="46">
        <v>1.3</v>
      </c>
    </row>
    <row r="94" spans="2:3" ht="13.5">
      <c r="B94" s="15" t="s">
        <v>52</v>
      </c>
      <c r="C94" s="46">
        <v>1.4</v>
      </c>
    </row>
    <row r="95" spans="2:3" ht="13.5">
      <c r="B95" s="15" t="s">
        <v>53</v>
      </c>
      <c r="C95" s="46">
        <v>1.5</v>
      </c>
    </row>
    <row r="96" spans="2:3" ht="13.5">
      <c r="B96" s="15">
        <v>9</v>
      </c>
      <c r="C96" s="46">
        <v>1.6</v>
      </c>
    </row>
    <row r="97" spans="2:3" ht="13.5">
      <c r="B97" s="15">
        <v>8</v>
      </c>
      <c r="C97" s="46">
        <v>1.7</v>
      </c>
    </row>
    <row r="98" spans="2:3" ht="13.5">
      <c r="B98" s="15">
        <v>7</v>
      </c>
      <c r="C98" s="46">
        <v>1.8</v>
      </c>
    </row>
    <row r="99" spans="2:3" ht="13.5">
      <c r="B99" s="15">
        <v>6</v>
      </c>
      <c r="C99" s="46">
        <v>1.9</v>
      </c>
    </row>
    <row r="100" spans="2:3" ht="13.5">
      <c r="B100" s="15">
        <v>5</v>
      </c>
      <c r="C100" s="46">
        <v>2</v>
      </c>
    </row>
    <row r="101" spans="2:3" ht="13.5">
      <c r="B101" s="15">
        <v>4</v>
      </c>
      <c r="C101" s="46">
        <v>2.1</v>
      </c>
    </row>
    <row r="102" spans="2:3" ht="13.5">
      <c r="B102" s="15">
        <v>3</v>
      </c>
      <c r="C102" s="46">
        <v>2.2</v>
      </c>
    </row>
    <row r="103" spans="2:3" ht="13.5">
      <c r="B103" s="15">
        <v>2</v>
      </c>
      <c r="C103" s="46">
        <v>2.3</v>
      </c>
    </row>
    <row r="104" spans="2:3" ht="14.25" thickBot="1">
      <c r="B104" s="16">
        <v>1</v>
      </c>
      <c r="C104" s="47">
        <v>2.5</v>
      </c>
    </row>
    <row r="105" ht="14.25" thickBot="1"/>
    <row r="106" spans="2:3" ht="13.5">
      <c r="B106" s="137" t="s">
        <v>60</v>
      </c>
      <c r="C106" s="139"/>
    </row>
    <row r="107" spans="2:3" ht="13.5">
      <c r="B107" s="15" t="s">
        <v>47</v>
      </c>
      <c r="C107" s="57" t="s">
        <v>59</v>
      </c>
    </row>
    <row r="108" spans="2:3" ht="13.5">
      <c r="B108" s="15" t="s">
        <v>26</v>
      </c>
      <c r="C108" s="46">
        <v>1.8</v>
      </c>
    </row>
    <row r="109" spans="2:3" ht="13.5">
      <c r="B109" s="15" t="s">
        <v>48</v>
      </c>
      <c r="C109" s="46">
        <v>2.4</v>
      </c>
    </row>
    <row r="110" spans="2:3" ht="13.5">
      <c r="B110" s="15" t="s">
        <v>49</v>
      </c>
      <c r="C110" s="46">
        <v>2.52</v>
      </c>
    </row>
    <row r="111" spans="2:3" ht="13.5">
      <c r="B111" s="15" t="s">
        <v>50</v>
      </c>
      <c r="C111" s="46">
        <v>2.64</v>
      </c>
    </row>
    <row r="112" spans="2:3" ht="13.5">
      <c r="B112" s="15" t="s">
        <v>51</v>
      </c>
      <c r="C112" s="46">
        <v>2.76</v>
      </c>
    </row>
    <row r="113" spans="2:3" ht="13.5">
      <c r="B113" s="15" t="s">
        <v>52</v>
      </c>
      <c r="C113" s="46">
        <v>2.88</v>
      </c>
    </row>
    <row r="114" spans="2:3" ht="13.5">
      <c r="B114" s="15" t="s">
        <v>53</v>
      </c>
      <c r="C114" s="46">
        <v>3</v>
      </c>
    </row>
    <row r="115" spans="2:3" ht="13.5">
      <c r="B115" s="15">
        <v>9</v>
      </c>
      <c r="C115" s="46">
        <v>3.6</v>
      </c>
    </row>
    <row r="116" spans="2:3" ht="13.5">
      <c r="B116" s="15">
        <v>8</v>
      </c>
      <c r="C116" s="46">
        <v>3.72</v>
      </c>
    </row>
    <row r="117" spans="2:3" ht="13.5">
      <c r="B117" s="15">
        <v>7</v>
      </c>
      <c r="C117" s="46">
        <v>3.84</v>
      </c>
    </row>
    <row r="118" spans="2:3" ht="13.5">
      <c r="B118" s="15">
        <v>6</v>
      </c>
      <c r="C118" s="46">
        <v>3.96</v>
      </c>
    </row>
    <row r="119" spans="2:3" ht="13.5">
      <c r="B119" s="15">
        <v>5</v>
      </c>
      <c r="C119" s="46">
        <v>4.8</v>
      </c>
    </row>
    <row r="120" spans="2:3" ht="13.5">
      <c r="B120" s="15">
        <v>4</v>
      </c>
      <c r="C120" s="46">
        <v>5.04</v>
      </c>
    </row>
    <row r="121" spans="2:3" ht="13.5">
      <c r="B121" s="15">
        <v>3</v>
      </c>
      <c r="C121" s="46">
        <v>5.28</v>
      </c>
    </row>
    <row r="122" spans="2:3" ht="13.5">
      <c r="B122" s="15">
        <v>2</v>
      </c>
      <c r="C122" s="46">
        <v>5.54</v>
      </c>
    </row>
    <row r="123" spans="2:3" ht="14.25" thickBot="1">
      <c r="B123" s="16">
        <v>1</v>
      </c>
      <c r="C123" s="47">
        <v>6</v>
      </c>
    </row>
  </sheetData>
  <sheetProtection sheet="1" objects="1" scenarios="1" selectLockedCells="1"/>
  <mergeCells count="93">
    <mergeCell ref="I9:J9"/>
    <mergeCell ref="I10:J10"/>
    <mergeCell ref="I11:J11"/>
    <mergeCell ref="B23:E23"/>
    <mergeCell ref="B87:C87"/>
    <mergeCell ref="D4:F4"/>
    <mergeCell ref="B106:C106"/>
    <mergeCell ref="G13:H13"/>
    <mergeCell ref="G14:H14"/>
    <mergeCell ref="G15:H15"/>
    <mergeCell ref="G16:H16"/>
    <mergeCell ref="G18:H18"/>
    <mergeCell ref="G19:H19"/>
    <mergeCell ref="G20:H20"/>
    <mergeCell ref="M25:N25"/>
    <mergeCell ref="O25:P25"/>
    <mergeCell ref="Q25:R25"/>
    <mergeCell ref="S25:T25"/>
    <mergeCell ref="O45:P45"/>
    <mergeCell ref="B26:D26"/>
    <mergeCell ref="B27:D27"/>
    <mergeCell ref="G32:H32"/>
    <mergeCell ref="G25:H25"/>
    <mergeCell ref="G31:AB31"/>
    <mergeCell ref="G24:AB24"/>
    <mergeCell ref="I25:J25"/>
    <mergeCell ref="K25:L25"/>
    <mergeCell ref="B38:D38"/>
    <mergeCell ref="B39:D39"/>
    <mergeCell ref="B43:D43"/>
    <mergeCell ref="B40:D40"/>
    <mergeCell ref="B34:D34"/>
    <mergeCell ref="B35:D35"/>
    <mergeCell ref="B36:D36"/>
    <mergeCell ref="B37:D37"/>
    <mergeCell ref="B68:D68"/>
    <mergeCell ref="B50:D50"/>
    <mergeCell ref="B51:D51"/>
    <mergeCell ref="B52:D52"/>
    <mergeCell ref="B53:D53"/>
    <mergeCell ref="B57:K57"/>
    <mergeCell ref="B6:F6"/>
    <mergeCell ref="G9:H9"/>
    <mergeCell ref="G10:H10"/>
    <mergeCell ref="F31:F32"/>
    <mergeCell ref="G11:H11"/>
    <mergeCell ref="G21:H21"/>
    <mergeCell ref="B33:D33"/>
    <mergeCell ref="B9:C9"/>
    <mergeCell ref="B10:C10"/>
    <mergeCell ref="B11:C11"/>
    <mergeCell ref="I2:J2"/>
    <mergeCell ref="C7:D7"/>
    <mergeCell ref="A24:D25"/>
    <mergeCell ref="A31:D32"/>
    <mergeCell ref="E24:E25"/>
    <mergeCell ref="F24:F25"/>
    <mergeCell ref="E31:E32"/>
    <mergeCell ref="B30:D30"/>
    <mergeCell ref="B2:C2"/>
    <mergeCell ref="I32:J32"/>
    <mergeCell ref="U25:V25"/>
    <mergeCell ref="W25:X25"/>
    <mergeCell ref="Y25:Z25"/>
    <mergeCell ref="AA25:AB25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A45:AB45"/>
    <mergeCell ref="Y45:Z45"/>
    <mergeCell ref="G44:AB44"/>
    <mergeCell ref="G45:H45"/>
    <mergeCell ref="W45:X45"/>
    <mergeCell ref="U45:V45"/>
    <mergeCell ref="S45:T45"/>
    <mergeCell ref="Q45:R45"/>
    <mergeCell ref="M45:N45"/>
    <mergeCell ref="K45:L45"/>
    <mergeCell ref="I45:J45"/>
    <mergeCell ref="B56:G56"/>
    <mergeCell ref="B48:D48"/>
    <mergeCell ref="B49:D49"/>
    <mergeCell ref="B46:D46"/>
    <mergeCell ref="F44:F45"/>
    <mergeCell ref="E44:E45"/>
    <mergeCell ref="A44:D45"/>
    <mergeCell ref="B47:D47"/>
  </mergeCells>
  <conditionalFormatting sqref="H46:H53 H33:H40 H26:H27 J26:J27 J33:J40 J46:J53 L46:L53 L33:L40 L26:L27 N26:N27 AB46:AB53 R26:R27 T26:T27 V26:V27 X26:X27 Z26:Z27 AB26:AB27 N33:N40 N46:N53 P33:P40 R33:R40 T33:T40 V33:V40 X33:X40 Z33:Z40 AB33:AB40 P46:P53 R46:R53 T46:T53 V46:V53 X46:X53 Z46:Z53 P26:P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B58" r:id="rId1" display="http://mabinogi.wikiwiki.jp/index.php?cmd=read&amp;page=%A5%B9%A5%C6%A1%BC%A5%BF%A5%B9%2F%A5%D0%A5%E9%A5%F3%A5%B9&amp;word=%A5%D0%A5%E9%A5%F3%A5%B9"/>
  </hyperlinks>
  <printOptions/>
  <pageMargins left="0.75" right="0.75" top="1" bottom="1" header="0.512" footer="0.512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23"/>
  <sheetViews>
    <sheetView workbookViewId="0" topLeftCell="A1">
      <selection activeCell="C5" sqref="C5"/>
    </sheetView>
  </sheetViews>
  <sheetFormatPr defaultColWidth="9.00390625" defaultRowHeight="13.5"/>
  <cols>
    <col min="1" max="1" width="3.25390625" style="0" customWidth="1"/>
    <col min="2" max="2" width="11.875" style="0" bestFit="1" customWidth="1"/>
    <col min="3" max="3" width="11.875" style="0" customWidth="1"/>
    <col min="4" max="4" width="13.75390625" style="0" customWidth="1"/>
    <col min="5" max="5" width="11.125" style="0" customWidth="1"/>
    <col min="6" max="6" width="10.625" style="0" customWidth="1"/>
    <col min="7" max="7" width="7.50390625" style="0" customWidth="1"/>
    <col min="8" max="8" width="3.75390625" style="0" customWidth="1"/>
    <col min="9" max="9" width="7.50390625" style="0" customWidth="1"/>
    <col min="10" max="10" width="3.75390625" style="0" customWidth="1"/>
    <col min="11" max="11" width="7.50390625" style="0" customWidth="1"/>
    <col min="12" max="12" width="3.75390625" style="0" customWidth="1"/>
    <col min="13" max="13" width="7.50390625" style="0" customWidth="1"/>
    <col min="14" max="14" width="3.75390625" style="0" customWidth="1"/>
    <col min="15" max="15" width="7.50390625" style="0" customWidth="1"/>
    <col min="16" max="16" width="3.75390625" style="0" customWidth="1"/>
    <col min="17" max="17" width="7.50390625" style="0" customWidth="1"/>
    <col min="18" max="18" width="3.75390625" style="0" customWidth="1"/>
    <col min="19" max="19" width="7.50390625" style="0" customWidth="1"/>
    <col min="20" max="20" width="3.75390625" style="0" customWidth="1"/>
    <col min="21" max="21" width="7.50390625" style="0" customWidth="1"/>
    <col min="22" max="22" width="3.75390625" style="0" customWidth="1"/>
    <col min="23" max="23" width="7.50390625" style="0" customWidth="1"/>
    <col min="24" max="24" width="3.75390625" style="0" customWidth="1"/>
    <col min="25" max="25" width="7.50390625" style="0" customWidth="1"/>
    <col min="26" max="26" width="3.75390625" style="0" customWidth="1"/>
    <col min="27" max="27" width="7.50390625" style="0" customWidth="1"/>
    <col min="28" max="28" width="3.75390625" style="0" customWidth="1"/>
  </cols>
  <sheetData>
    <row r="1" ht="14.25" thickBot="1"/>
    <row r="2" spans="2:24" ht="14.25" thickBot="1">
      <c r="B2" s="166" t="s">
        <v>20</v>
      </c>
      <c r="C2" s="194"/>
      <c r="D2" s="55" t="s">
        <v>61</v>
      </c>
      <c r="E2" s="22" t="s">
        <v>62</v>
      </c>
      <c r="F2" s="54" t="s">
        <v>63</v>
      </c>
      <c r="I2" s="106" t="s">
        <v>33</v>
      </c>
      <c r="J2" s="124"/>
      <c r="X2" s="1"/>
    </row>
    <row r="3" spans="2:19" ht="13.5">
      <c r="B3" s="64" t="s">
        <v>1</v>
      </c>
      <c r="C3" s="83">
        <f>'1打ダメージ'!C3</f>
        <v>300</v>
      </c>
      <c r="D3" s="79" t="str">
        <f>'1打ダメージ'!D3</f>
        <v>F</v>
      </c>
      <c r="E3" s="79">
        <f>'1打ダメージ'!E3</f>
        <v>1</v>
      </c>
      <c r="F3" s="84" t="str">
        <f>'1打ダメージ'!F3</f>
        <v>F</v>
      </c>
      <c r="I3" s="23" t="s">
        <v>1</v>
      </c>
      <c r="J3" s="12">
        <f>VLOOKUP(D3,$B$70:$C$85,2,FALSE)+C3</f>
        <v>302</v>
      </c>
      <c r="R3" s="1"/>
      <c r="S3" s="1"/>
    </row>
    <row r="4" spans="2:10" ht="14.25" thickBot="1">
      <c r="B4" s="18" t="s">
        <v>2</v>
      </c>
      <c r="C4" s="85">
        <f>'1打ダメージ'!C4</f>
        <v>200</v>
      </c>
      <c r="D4" s="181"/>
      <c r="E4" s="181"/>
      <c r="F4" s="182"/>
      <c r="I4" s="24" t="s">
        <v>2</v>
      </c>
      <c r="J4" s="13">
        <f>VLOOKUP($D$3,$B$70:$D$85,3,FALSE)+C4</f>
        <v>200</v>
      </c>
    </row>
    <row r="5" spans="2:4" ht="13.5">
      <c r="B5" s="8"/>
      <c r="C5" s="52"/>
      <c r="D5" s="8"/>
    </row>
    <row r="6" spans="2:6" ht="13.5">
      <c r="B6" s="140" t="s">
        <v>13</v>
      </c>
      <c r="C6" s="140"/>
      <c r="D6" s="140"/>
      <c r="E6" s="140"/>
      <c r="F6" s="140"/>
    </row>
    <row r="7" spans="2:6" ht="13.5">
      <c r="B7" s="82">
        <f>'1打ダメージ'!B7</f>
        <v>80</v>
      </c>
      <c r="C7" s="193" t="s">
        <v>35</v>
      </c>
      <c r="D7" s="140"/>
      <c r="E7" s="1"/>
      <c r="F7" s="1"/>
    </row>
    <row r="8" spans="4:5" ht="14.25" thickBot="1">
      <c r="D8" s="1"/>
      <c r="E8" s="1"/>
    </row>
    <row r="9" spans="2:10" ht="14.25" thickBot="1">
      <c r="B9" s="166" t="s">
        <v>3</v>
      </c>
      <c r="C9" s="167"/>
      <c r="D9" s="63" t="s">
        <v>1</v>
      </c>
      <c r="E9" s="19" t="s">
        <v>2</v>
      </c>
      <c r="F9" s="22" t="s">
        <v>34</v>
      </c>
      <c r="G9" s="189" t="s">
        <v>12</v>
      </c>
      <c r="H9" s="190"/>
      <c r="I9" s="135" t="s">
        <v>75</v>
      </c>
      <c r="J9" s="136"/>
    </row>
    <row r="10" spans="2:10" ht="13.5">
      <c r="B10" s="191" t="s">
        <v>4</v>
      </c>
      <c r="C10" s="114"/>
      <c r="D10" s="78">
        <f>'1打ダメージ'!D10</f>
        <v>70</v>
      </c>
      <c r="E10" s="79">
        <f>'1打ダメージ'!E10</f>
        <v>37</v>
      </c>
      <c r="F10" s="79">
        <f>'1打ダメージ'!F10</f>
        <v>4</v>
      </c>
      <c r="G10" s="176">
        <f>'1打ダメージ'!G10</f>
        <v>20</v>
      </c>
      <c r="H10" s="177"/>
      <c r="I10" s="188">
        <v>0.24</v>
      </c>
      <c r="J10" s="146"/>
    </row>
    <row r="11" spans="2:10" ht="14.25" thickBot="1">
      <c r="B11" s="128" t="s">
        <v>5</v>
      </c>
      <c r="C11" s="116"/>
      <c r="D11" s="80">
        <f>'1打ダメージ'!D11</f>
        <v>85</v>
      </c>
      <c r="E11" s="81">
        <f>'1打ダメージ'!E11</f>
        <v>43</v>
      </c>
      <c r="F11" s="81">
        <f>'1打ダメージ'!F11</f>
        <v>2</v>
      </c>
      <c r="G11" s="178">
        <f>'1打ダメージ'!G11</f>
        <v>56</v>
      </c>
      <c r="H11" s="179"/>
      <c r="I11" s="188">
        <v>0.15</v>
      </c>
      <c r="J11" s="146"/>
    </row>
    <row r="12" ht="14.25" thickBot="1"/>
    <row r="13" spans="1:8" ht="14.25" thickBot="1">
      <c r="A13" s="68"/>
      <c r="B13" s="65" t="s">
        <v>64</v>
      </c>
      <c r="C13" s="19" t="s">
        <v>1</v>
      </c>
      <c r="D13" s="20" t="s">
        <v>2</v>
      </c>
      <c r="E13" s="21" t="s">
        <v>0</v>
      </c>
      <c r="F13" s="62" t="s">
        <v>34</v>
      </c>
      <c r="G13" s="135" t="s">
        <v>75</v>
      </c>
      <c r="H13" s="136"/>
    </row>
    <row r="14" spans="1:8" ht="13.5">
      <c r="A14" s="64">
        <v>1</v>
      </c>
      <c r="B14" s="69" t="str">
        <f>'1打ダメージ'!B14</f>
        <v>シージ</v>
      </c>
      <c r="C14" s="70">
        <f>'1打ダメージ'!C14</f>
        <v>10</v>
      </c>
      <c r="D14" s="70">
        <f>'1打ダメージ'!D14</f>
        <v>0</v>
      </c>
      <c r="E14" s="70">
        <f>'1打ダメージ'!E14</f>
        <v>0</v>
      </c>
      <c r="F14" s="71">
        <f>'1打ダメージ'!F14</f>
        <v>1</v>
      </c>
      <c r="G14" s="188">
        <v>0.02</v>
      </c>
      <c r="H14" s="146"/>
    </row>
    <row r="15" spans="1:8" ht="13.5">
      <c r="A15" s="48">
        <v>2</v>
      </c>
      <c r="B15" s="72" t="str">
        <f>'1打ダメージ'!B15</f>
        <v>ブラインド</v>
      </c>
      <c r="C15" s="73">
        <f>'1打ダメージ'!C15</f>
        <v>7</v>
      </c>
      <c r="D15" s="73">
        <f>'1打ダメージ'!D15</f>
        <v>0</v>
      </c>
      <c r="E15" s="73">
        <f>'1打ダメージ'!E15</f>
        <v>0</v>
      </c>
      <c r="F15" s="74">
        <f>'1打ダメージ'!F15</f>
        <v>2</v>
      </c>
      <c r="G15" s="188">
        <v>0.07</v>
      </c>
      <c r="H15" s="146"/>
    </row>
    <row r="16" spans="1:8" ht="14.25" thickBot="1">
      <c r="A16" s="18">
        <v>3</v>
      </c>
      <c r="B16" s="75" t="str">
        <f>'1打ダメージ'!B16</f>
        <v>リッチ</v>
      </c>
      <c r="C16" s="76">
        <f>'1打ダメージ'!C16</f>
        <v>0</v>
      </c>
      <c r="D16" s="76">
        <f>'1打ダメージ'!D16</f>
        <v>0</v>
      </c>
      <c r="E16" s="76">
        <f>'1打ダメージ'!E16</f>
        <v>55</v>
      </c>
      <c r="F16" s="77">
        <f>'1打ダメージ'!F16</f>
        <v>0</v>
      </c>
      <c r="G16" s="192"/>
      <c r="H16" s="146"/>
    </row>
    <row r="17" spans="6:7" ht="14.25" thickBot="1">
      <c r="F17" s="2"/>
      <c r="G17" s="8"/>
    </row>
    <row r="18" spans="1:8" ht="14.25" thickBot="1">
      <c r="A18" s="68"/>
      <c r="B18" s="63" t="s">
        <v>7</v>
      </c>
      <c r="C18" s="19" t="s">
        <v>1</v>
      </c>
      <c r="D18" s="20" t="s">
        <v>2</v>
      </c>
      <c r="E18" s="21" t="s">
        <v>0</v>
      </c>
      <c r="F18" s="62" t="s">
        <v>34</v>
      </c>
      <c r="G18" s="135" t="s">
        <v>75</v>
      </c>
      <c r="H18" s="136"/>
    </row>
    <row r="19" spans="1:8" ht="13.5">
      <c r="A19" s="64">
        <v>1</v>
      </c>
      <c r="B19" s="69" t="str">
        <f>'1打ダメージ'!B19</f>
        <v>貫通</v>
      </c>
      <c r="C19" s="70">
        <f>'1打ダメージ'!C19</f>
        <v>10</v>
      </c>
      <c r="D19" s="70">
        <f>'1打ダメージ'!D19</f>
        <v>0</v>
      </c>
      <c r="E19" s="70">
        <f>'1打ダメージ'!E19</f>
        <v>0</v>
      </c>
      <c r="F19" s="71">
        <f>'1打ダメージ'!F19</f>
        <v>2</v>
      </c>
      <c r="G19" s="192"/>
      <c r="H19" s="146"/>
    </row>
    <row r="20" spans="1:8" ht="13.5">
      <c r="A20" s="48">
        <v>2</v>
      </c>
      <c r="B20" s="72" t="str">
        <f>'1打ダメージ'!B20</f>
        <v>メダル</v>
      </c>
      <c r="C20" s="73">
        <f>'1打ダメージ'!C20</f>
        <v>14</v>
      </c>
      <c r="D20" s="73">
        <f>'1打ダメージ'!D20</f>
        <v>16</v>
      </c>
      <c r="E20" s="73">
        <f>'1打ダメージ'!E20</f>
        <v>0</v>
      </c>
      <c r="F20" s="74">
        <f>'1打ダメージ'!F20</f>
        <v>1</v>
      </c>
      <c r="G20" s="188">
        <v>0.06</v>
      </c>
      <c r="H20" s="146"/>
    </row>
    <row r="21" spans="1:8" ht="14.25" thickBot="1">
      <c r="A21" s="61">
        <v>3</v>
      </c>
      <c r="B21" s="75" t="str">
        <f>'1打ダメージ'!B21</f>
        <v>クロコダイル</v>
      </c>
      <c r="C21" s="76">
        <f>'1打ダメージ'!C21</f>
        <v>29</v>
      </c>
      <c r="D21" s="76">
        <f>'1打ダメージ'!D21</f>
        <v>0</v>
      </c>
      <c r="E21" s="76">
        <f>'1打ダメージ'!E21</f>
        <v>20</v>
      </c>
      <c r="F21" s="77">
        <f>'1打ダメージ'!F21</f>
        <v>0</v>
      </c>
      <c r="G21" s="192"/>
      <c r="H21" s="146"/>
    </row>
    <row r="22" ht="13.5">
      <c r="E22" s="2"/>
    </row>
    <row r="23" spans="2:5" ht="14.25" thickBot="1">
      <c r="B23" s="117" t="s">
        <v>78</v>
      </c>
      <c r="C23" s="117"/>
      <c r="D23" s="117"/>
      <c r="E23" s="195"/>
    </row>
    <row r="24" spans="1:28" ht="14.25" thickBot="1">
      <c r="A24" s="147"/>
      <c r="B24" s="148"/>
      <c r="C24" s="148"/>
      <c r="D24" s="149"/>
      <c r="E24" s="153" t="s">
        <v>42</v>
      </c>
      <c r="F24" s="155" t="s">
        <v>17</v>
      </c>
      <c r="G24" s="110" t="s">
        <v>16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</row>
    <row r="25" spans="1:28" ht="14.25" thickBot="1">
      <c r="A25" s="150"/>
      <c r="B25" s="151"/>
      <c r="C25" s="151"/>
      <c r="D25" s="152"/>
      <c r="E25" s="154"/>
      <c r="F25" s="156"/>
      <c r="G25" s="109">
        <v>0</v>
      </c>
      <c r="H25" s="109"/>
      <c r="I25" s="109">
        <v>10</v>
      </c>
      <c r="J25" s="109"/>
      <c r="K25" s="109">
        <v>20</v>
      </c>
      <c r="L25" s="109"/>
      <c r="M25" s="109">
        <v>30</v>
      </c>
      <c r="N25" s="109"/>
      <c r="O25" s="109">
        <v>40</v>
      </c>
      <c r="P25" s="109"/>
      <c r="Q25" s="109">
        <v>50</v>
      </c>
      <c r="R25" s="109"/>
      <c r="S25" s="109">
        <v>60</v>
      </c>
      <c r="T25" s="109"/>
      <c r="U25" s="109">
        <v>70</v>
      </c>
      <c r="V25" s="109"/>
      <c r="W25" s="109">
        <v>80</v>
      </c>
      <c r="X25" s="109"/>
      <c r="Y25" s="109">
        <v>90</v>
      </c>
      <c r="Z25" s="109"/>
      <c r="AA25" s="109">
        <v>99</v>
      </c>
      <c r="AB25" s="161"/>
    </row>
    <row r="26" spans="1:28" ht="15" thickBot="1" thickTop="1">
      <c r="A26" s="30">
        <v>1</v>
      </c>
      <c r="B26" s="113" t="str">
        <f>B16&amp;B21&amp;B10</f>
        <v>リッチクロコダイルナイトランス（248式）</v>
      </c>
      <c r="C26" s="113"/>
      <c r="D26" s="114"/>
      <c r="E26" s="37">
        <f>$F$10+F16+F21</f>
        <v>4</v>
      </c>
      <c r="F26" s="38">
        <f>IF(E26=8,16,IF(E26=7,14,IF(E26=6,12,IF(E26=5,10,IF(E26=4,8,IF(E26=3,6,IF(E26=2,4,IF(E26=1,2,0))))))))</f>
        <v>8</v>
      </c>
      <c r="G26" s="58">
        <f>((($J$3-8+$D$10+$C$16+$C$21+$G$10/2.5+$E$16/2.5+$E$21/2.5)-($J$4+$E$10+$D$16+$D$21+$G$10/3+$E$16/3+$E$21/3))*($B$7/100)+($J$4+$E$10+$D$16+$D$21+$G$10/3+$E$16/3+$E$21/3))*(1-IF((G$25-$F$26)&lt;0,0,G$25-$F$26)/100)*VLOOKUP($F$3,$B$108:$C$123,2,FALSE)</f>
        <v>956.4799999999999</v>
      </c>
      <c r="H26" s="58">
        <f>RANK(G26,($G$26:$G$27,$G$33:$G$40,$G$46:$G$53))</f>
        <v>6</v>
      </c>
      <c r="I26" s="58">
        <f>((($J$3-8+$D$10+$C$16+$C$21+$G$10/2.5+$E$16/2.5+$E$21/2.5)-($J$4+$E$10+$D$16+$D$21+$G$10/3+$E$16/3+$E$21/3))*($B$7/100)+($J$4+$E$10+$D$16+$D$21+$G$10/3+$E$16/3+$E$21/3))*(1-IF((I$25-$F$26)&lt;0,0,I$25-$F$26)/100)*VLOOKUP($F$3,$B$108:$C$123,2,FALSE)</f>
        <v>937.3503999999999</v>
      </c>
      <c r="J26" s="58">
        <f>RANK(I26,($I$26:$I$27,$I$33:$I$40,$I$46:$I$53))</f>
        <v>7</v>
      </c>
      <c r="K26" s="58">
        <f>((($J$3-8+$D$10+$C$16+$C$21+$G$10/2.5+$E$16/2.5+$E$21/2.5)-($J$4+$E$10+$D$16+$D$21+$G$10/3+$E$16/3+$E$21/3))*($B$7/100)+($J$4+$E$10+$D$16+$D$21+$G$10/3+$E$16/3+$E$21/3))*(1-IF((K$25-$F$26)&lt;0,0,K$25-$F$26)/100)*VLOOKUP($F$3,$B$108:$C$123,2,FALSE)</f>
        <v>841.7023999999999</v>
      </c>
      <c r="L26" s="58">
        <f>RANK(K26,($K$26:$K$27,$K$33:$K$40,$K$46:$K$53))</f>
        <v>10</v>
      </c>
      <c r="M26" s="58">
        <f>((($J$3-8+$D$10+$C$16+$C$21+$G$10/2.5+$E$16/2.5+$E$21/2.5)-($J$4+$E$10+$D$16+$D$21+$G$10/3+$E$16/3+$E$21/3))*($B$7/100)+($J$4+$E$10+$D$16+$D$21+$G$10/3+$E$16/3+$E$21/3))*(1-IF((M$25-$F$26)&lt;0,0,M$25-$F$26)/100)*VLOOKUP($F$3,$B$108:$C$123,2,FALSE)</f>
        <v>746.0544</v>
      </c>
      <c r="N26" s="58">
        <f>RANK(M26,($M$26:$M$27,$M$33:$M$40,$M$46:$M$53))</f>
        <v>11</v>
      </c>
      <c r="O26" s="58">
        <f>((($J$3-8+$D$10+$C$16+$C$21+$G$10/2.5+$E$16/2.5+$E$21/2.5)-($J$4+$E$10+$D$16+$D$21+$G$10/3+$E$16/3+$E$21/3))*($B$7/100)+($J$4+$E$10+$D$16+$D$21+$G$10/3+$E$16/3+$E$21/3))*(1-IF((O$25-$F$26)&lt;0,0,O$25-$F$26)/100)*VLOOKUP($F$3,$B$108:$C$123,2,FALSE)</f>
        <v>650.4064</v>
      </c>
      <c r="P26" s="58">
        <f>RANK(O26,($O$26:$O$27,$O$33:$O$40,$O$46:$O$53))</f>
        <v>12</v>
      </c>
      <c r="Q26" s="58">
        <f>((($J$3-8+$D$10+$C$16+$C$21+$G$10/2.5+$E$16/2.5+$E$21/2.5)-($J$4+$E$10+$D$16+$D$21+$G$10/3+$E$16/3+$E$21/3))*($B$7/100)+($J$4+$E$10+$D$16+$D$21+$G$10/3+$E$16/3+$E$21/3))*(1-IF((Q$25-$F$26)&lt;0,0,Q$25-$F$26)/100)*VLOOKUP($F$3,$B$108:$C$123,2,FALSE)</f>
        <v>554.7584</v>
      </c>
      <c r="R26" s="58">
        <f>RANK(Q26,($Q$26:$Q$27,$Q$33:$Q$40,$Q$46:$Q$53))</f>
        <v>12</v>
      </c>
      <c r="S26" s="58">
        <f>((($J$3-8+$D$10+$C$16+$C$21+$G$10/2.5+$E$16/2.5+$E$21/2.5)-($J$4+$E$10+$D$16+$D$21+$G$10/3+$E$16/3+$E$21/3))*($B$7/100)+($J$4+$E$10+$D$16+$D$21+$G$10/3+$E$16/3+$E$21/3))*(1-IF((S$25-$F$26)&lt;0,0,S$25-$F$26)/100)*VLOOKUP($F$3,$B$108:$C$123,2,FALSE)</f>
        <v>459.11039999999997</v>
      </c>
      <c r="T26" s="58">
        <f>RANK(S26,($S$26:$S$27,$S$33:$S$40,$S$46:$S$53))</f>
        <v>13</v>
      </c>
      <c r="U26" s="58">
        <f>((($J$3-8+$D$10+$C$16+$C$21+$G$10/2.5+$E$16/2.5+$E$21/2.5)-($J$4+$E$10+$D$16+$D$21+$G$10/3+$E$16/3+$E$21/3))*($B$7/100)+($J$4+$E$10+$D$16+$D$21+$G$10/3+$E$16/3+$E$21/3))*(1-IF((U$25-$F$26)&lt;0,0,U$25-$F$26)/100)*VLOOKUP($F$3,$B$108:$C$123,2,FALSE)</f>
        <v>363.4624</v>
      </c>
      <c r="V26" s="58">
        <f>RANK(U26,($U$26:$U$27,$U$33:$U$40,$U$46:$U$53))</f>
        <v>14</v>
      </c>
      <c r="W26" s="58">
        <f>((($J$3-8+$D$10+$C$16+$C$21+$G$10/2.5+$E$16/2.5+$E$21/2.5)-($J$4+$E$10+$D$16+$D$21+$G$10/3+$E$16/3+$E$21/3))*($B$7/100)+($J$4+$E$10+$D$16+$D$21+$G$10/3+$E$16/3+$E$21/3))*(1-IF((W$25-$F$26)&lt;0,0,W$25-$F$26)/100)*VLOOKUP($F$3,$B$108:$C$123,2,FALSE)</f>
        <v>267.8144</v>
      </c>
      <c r="X26" s="58">
        <f>RANK(W26,($W$26:$W$27,$W$33:$W$40,$W$46:$W$53))</f>
        <v>14</v>
      </c>
      <c r="Y26" s="58">
        <f>((($J$3-8+$D$10+$C$16+$C$21+$G$10/2.5+$E$16/2.5+$E$21/2.5)-($J$4+$E$10+$D$16+$D$21+$G$10/3+$E$16/3+$E$21/3))*($B$7/100)+($J$4+$E$10+$D$16+$D$21+$G$10/3+$E$16/3+$E$21/3))*(1-IF((Y$25-$F$26)&lt;0,0,Y$25-$F$26)/100)*VLOOKUP($F$3,$B$108:$C$123,2,FALSE)</f>
        <v>172.16640000000004</v>
      </c>
      <c r="Z26" s="58">
        <f>RANK(Y26,($Y$26:$Y$27,$Y$33:$Y$40,$Y$46:$Y$53))</f>
        <v>14</v>
      </c>
      <c r="AA26" s="58">
        <f>((($J$3-8+$D$10+$C$16+$C$21+$G$10/2.5+$E$16/2.5+$E$21/2.5)-($J$4+$E$10+$D$16+$D$21+$G$10/3+$E$16/3+$E$21/3))*($B$7/100)+($J$4+$E$10+$D$16+$D$21+$G$10/3+$E$16/3+$E$21/3))*(1-IF((AA$25-$F$26)&lt;0,0,AA$25-$F$26)/100)*VLOOKUP($F$3,$B$108:$C$123,2,FALSE)</f>
        <v>86.08319999999996</v>
      </c>
      <c r="AB26" s="59">
        <f>RANK(AA26,($AA$26:$AA$27,$AA$33:$AA$40,$AA$46:$AA$53))</f>
        <v>14</v>
      </c>
    </row>
    <row r="27" spans="1:28" ht="15" thickBot="1" thickTop="1">
      <c r="A27" s="3">
        <v>2</v>
      </c>
      <c r="B27" s="115" t="str">
        <f>B16&amp;B21&amp;B11</f>
        <v>リッチクロコダイルライオンクローランス（254式）</v>
      </c>
      <c r="C27" s="115"/>
      <c r="D27" s="116"/>
      <c r="E27" s="35">
        <f>$F$11+F16+F21</f>
        <v>2</v>
      </c>
      <c r="F27" s="36">
        <f>IF(E27=8,16,IF(E27=7,14,IF(E27=6,12,IF(E27=5,10,IF(E27=4,8,IF(E27=3,6,IF(E27=2,4,IF(E27=1,2,0))))))))</f>
        <v>4</v>
      </c>
      <c r="G27" s="60">
        <f>((($J$3-8+$D$11+$C$16+$C$21+$G$11/2.5+$E$16/2.5+$E$21/2.5)-($J$4+$E$11+$D$16+$D$21+$G$11/3+$E$16/3+$E$21/3))*($B$7/100)+($J$4+$E$11+$D$16+$D$21+$G$11/3+$E$16/3+$E$21/3))*(1-IF((G$25-$F$27)&lt;0,0,G$25-$F$27)/100)*VLOOKUP($F$3,$B$108:$C$123,2,FALSE)</f>
        <v>1021.5679999999999</v>
      </c>
      <c r="H27" s="60">
        <f>RANK(G27,($G$26:$G$27,$G$33:$G$40,$G$46:$G$53))</f>
        <v>1</v>
      </c>
      <c r="I27" s="60">
        <f>((($J$3-8+$D$11+$C$16+$C$21+$G$11/2.5+$E$16/2.5+$E$21/2.5)-($J$4+$E$11+$D$16+$D$21+$G$11/3+$E$16/3+$E$21/3))*($B$7/100)+($J$4+$E$11+$D$16+$D$21+$G$11/3+$E$16/3+$E$21/3))*(1-IF((I$25-$F$27)&lt;0,0,I$25-$F$27)/100)*VLOOKUP($F$3,$B$108:$C$123,2,FALSE)</f>
        <v>960.2739199999999</v>
      </c>
      <c r="J27" s="60">
        <f>RANK(I27,($I$26:$I$27,$I$33:$I$40,$I$46:$I$53))</f>
        <v>2</v>
      </c>
      <c r="K27" s="60">
        <f>((($J$3-8+$D$11+$C$16+$C$21+$G$11/2.5+$E$16/2.5+$E$21/2.5)-($J$4+$E$11+$D$16+$D$21+$G$11/3+$E$16/3+$E$21/3))*($B$7/100)+($J$4+$E$11+$D$16+$D$21+$G$11/3+$E$16/3+$E$21/3))*(1-IF((K$25-$F$27)&lt;0,0,K$25-$F$27)/100)*VLOOKUP($F$3,$B$108:$C$123,2,FALSE)</f>
        <v>858.1171199999999</v>
      </c>
      <c r="L27" s="60">
        <f>RANK(K27,($K$26:$K$27,$K$33:$K$40,$K$46:$K$53))</f>
        <v>2</v>
      </c>
      <c r="M27" s="60">
        <f>((($J$3-8+$D$11+$C$16+$C$21+$G$11/2.5+$E$16/2.5+$E$21/2.5)-($J$4+$E$11+$D$16+$D$21+$G$11/3+$E$16/3+$E$21/3))*($B$7/100)+($J$4+$E$11+$D$16+$D$21+$G$11/3+$E$16/3+$E$21/3))*(1-IF((M$25-$F$27)&lt;0,0,M$25-$F$27)/100)*VLOOKUP($F$3,$B$108:$C$123,2,FALSE)</f>
        <v>755.9603199999999</v>
      </c>
      <c r="N27" s="60">
        <f>RANK(M27,($M$26:$M$27,$M$33:$M$40,$M$46:$M$53))</f>
        <v>4</v>
      </c>
      <c r="O27" s="60">
        <f>((($J$3-8+$D$11+$C$16+$C$21+$G$11/2.5+$E$16/2.5+$E$21/2.5)-($J$4+$E$11+$D$16+$D$21+$G$11/3+$E$16/3+$E$21/3))*($B$7/100)+($J$4+$E$11+$D$16+$D$21+$G$11/3+$E$16/3+$E$21/3))*(1-IF((O$25-$F$27)&lt;0,0,O$25-$F$27)/100)*VLOOKUP($F$3,$B$108:$C$123,2,FALSE)</f>
        <v>653.80352</v>
      </c>
      <c r="P27" s="60">
        <f>RANK(O27,($O$26:$O$27,$O$33:$O$40,$O$46:$O$53))</f>
        <v>9</v>
      </c>
      <c r="Q27" s="60">
        <f>((($J$3-8+$D$11+$C$16+$C$21+$G$11/2.5+$E$16/2.5+$E$21/2.5)-($J$4+$E$11+$D$16+$D$21+$G$11/3+$E$16/3+$E$21/3))*($B$7/100)+($J$4+$E$11+$D$16+$D$21+$G$11/3+$E$16/3+$E$21/3))*(1-IF((Q$25-$F$27)&lt;0,0,Q$25-$F$27)/100)*VLOOKUP($F$3,$B$108:$C$123,2,FALSE)</f>
        <v>551.64672</v>
      </c>
      <c r="R27" s="60">
        <f>RANK(Q27,($Q$26:$Q$27,$Q$33:$Q$40,$Q$46:$Q$53))</f>
        <v>14</v>
      </c>
      <c r="S27" s="60">
        <f>((($J$3-8+$D$11+$C$16+$C$21+$G$11/2.5+$E$16/2.5+$E$21/2.5)-($J$4+$E$11+$D$16+$D$21+$G$11/3+$E$16/3+$E$21/3))*($B$7/100)+($J$4+$E$11+$D$16+$D$21+$G$11/3+$E$16/3+$E$21/3))*(1-IF((S$25-$F$27)&lt;0,0,S$25-$F$27)/100)*VLOOKUP($F$3,$B$108:$C$123,2,FALSE)</f>
        <v>449.4899199999999</v>
      </c>
      <c r="T27" s="60">
        <f>RANK(S27,($S$26:$S$27,$S$33:$S$40,$S$46:$S$53))</f>
        <v>18</v>
      </c>
      <c r="U27" s="60">
        <f>((($J$3-8+$D$11+$C$16+$C$21+$G$11/2.5+$E$16/2.5+$E$21/2.5)-($J$4+$E$11+$D$16+$D$21+$G$11/3+$E$16/3+$E$21/3))*($B$7/100)+($J$4+$E$11+$D$16+$D$21+$G$11/3+$E$16/3+$E$21/3))*(1-IF((U$25-$F$27)&lt;0,0,U$25-$F$27)/100)*VLOOKUP($F$3,$B$108:$C$123,2,FALSE)</f>
        <v>347.33311999999995</v>
      </c>
      <c r="V27" s="60">
        <f>RANK(U27,($U$26:$U$27,$U$33:$U$40,$U$46:$U$53))</f>
        <v>18</v>
      </c>
      <c r="W27" s="60">
        <f>((($J$3-8+$D$11+$C$16+$C$21+$G$11/2.5+$E$16/2.5+$E$21/2.5)-($J$4+$E$11+$D$16+$D$21+$G$11/3+$E$16/3+$E$21/3))*($B$7/100)+($J$4+$E$11+$D$16+$D$21+$G$11/3+$E$16/3+$E$21/3))*(1-IF((W$25-$F$27)&lt;0,0,W$25-$F$27)/100)*VLOOKUP($F$3,$B$108:$C$123,2,FALSE)</f>
        <v>245.17631999999998</v>
      </c>
      <c r="X27" s="60">
        <f>RANK(W27,($W$26:$W$27,$W$33:$W$40,$W$46:$W$53))</f>
        <v>18</v>
      </c>
      <c r="Y27" s="60">
        <f>((($J$3-8+$D$11+$C$16+$C$21+$G$11/2.5+$E$16/2.5+$E$21/2.5)-($J$4+$E$11+$D$16+$D$21+$G$11/3+$E$16/3+$E$21/3))*($B$7/100)+($J$4+$E$11+$D$16+$D$21+$G$11/3+$E$16/3+$E$21/3))*(1-IF((Y$25-$F$27)&lt;0,0,Y$25-$F$27)/100)*VLOOKUP($F$3,$B$108:$C$123,2,FALSE)</f>
        <v>143.01952</v>
      </c>
      <c r="Z27" s="60">
        <f>RANK(Y27,($Y$26:$Y$27,$Y$33:$Y$40,$Y$46:$Y$53))</f>
        <v>18</v>
      </c>
      <c r="AA27" s="60">
        <f>((($J$3-8+$D$11+$C$16+$C$21+$G$11/2.5+$E$16/2.5+$E$21/2.5)-($J$4+$E$11+$D$16+$D$21+$G$11/3+$E$16/3+$E$21/3))*($B$7/100)+($J$4+$E$11+$D$16+$D$21+$G$11/3+$E$16/3+$E$21/3))*(1-IF((AA$25-$F$27)&lt;0,0,AA$25-$F$27)/100)*VLOOKUP($F$3,$B$108:$C$123,2,FALSE)</f>
        <v>51.078400000000045</v>
      </c>
      <c r="AB27" s="25">
        <f>RANK(AA27,($AA$26:$AA$27,$AA$33:$AA$40,$AA$46:$AA$53))</f>
        <v>18</v>
      </c>
    </row>
    <row r="28" ht="13.5">
      <c r="E28" s="2"/>
    </row>
    <row r="29" ht="13.5">
      <c r="E29" s="2"/>
    </row>
    <row r="30" spans="2:5" ht="14.25" thickBot="1">
      <c r="B30" s="117" t="s">
        <v>38</v>
      </c>
      <c r="C30" s="117"/>
      <c r="D30" s="117"/>
      <c r="E30" s="2"/>
    </row>
    <row r="31" spans="1:28" ht="14.25" thickBot="1">
      <c r="A31" s="147"/>
      <c r="B31" s="148"/>
      <c r="C31" s="148"/>
      <c r="D31" s="149"/>
      <c r="E31" s="157" t="s">
        <v>43</v>
      </c>
      <c r="F31" s="143" t="s">
        <v>17</v>
      </c>
      <c r="G31" s="110" t="s">
        <v>16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2"/>
    </row>
    <row r="32" spans="1:28" ht="14.25" thickBot="1">
      <c r="A32" s="150"/>
      <c r="B32" s="151"/>
      <c r="C32" s="151"/>
      <c r="D32" s="152"/>
      <c r="E32" s="158"/>
      <c r="F32" s="144"/>
      <c r="G32" s="109">
        <v>0</v>
      </c>
      <c r="H32" s="109"/>
      <c r="I32" s="109">
        <v>10</v>
      </c>
      <c r="J32" s="109"/>
      <c r="K32" s="109">
        <v>20</v>
      </c>
      <c r="L32" s="109"/>
      <c r="M32" s="109">
        <v>30</v>
      </c>
      <c r="N32" s="109"/>
      <c r="O32" s="109">
        <v>40</v>
      </c>
      <c r="P32" s="109"/>
      <c r="Q32" s="109">
        <v>50</v>
      </c>
      <c r="R32" s="109"/>
      <c r="S32" s="109">
        <v>60</v>
      </c>
      <c r="T32" s="109"/>
      <c r="U32" s="109">
        <v>70</v>
      </c>
      <c r="V32" s="109"/>
      <c r="W32" s="109">
        <v>80</v>
      </c>
      <c r="X32" s="109"/>
      <c r="Y32" s="109">
        <v>90</v>
      </c>
      <c r="Z32" s="109"/>
      <c r="AA32" s="109">
        <v>99</v>
      </c>
      <c r="AB32" s="161"/>
    </row>
    <row r="33" spans="1:28" ht="15" thickBot="1" thickTop="1">
      <c r="A33" s="26">
        <v>3</v>
      </c>
      <c r="B33" s="104" t="str">
        <f>B14&amp;B19&amp;B10</f>
        <v>シージ貫通ナイトランス（248式）</v>
      </c>
      <c r="C33" s="104"/>
      <c r="D33" s="125"/>
      <c r="E33" s="31">
        <f>$F$10+F14+F19</f>
        <v>7</v>
      </c>
      <c r="F33" s="32">
        <f aca="true" t="shared" si="0" ref="F33:F40">IF(E33=8,16,IF(E33=7,14,IF(E33=6,12,IF(E33=5,10,IF(E33=4,8,IF(E33=3,6,IF(E33=2,4,IF(E33=1,2,0))))))))</f>
        <v>14</v>
      </c>
      <c r="G33" s="58">
        <f>((($J$3-8+$D$10+$C$14+$C$19+$G$10/2.5+$E$14/2.5+$E$19/2.5)-($J$4+$E$10+$D$14+$D$19+$G$10/3+$E$14/3+$E$19/3))*($B$7/100)+($J$4+$E$10+$D$14+$D$19+$G$10/3+$E$14/3+$E$19/3))*(1-IF((G$32-$F$33)&lt;0,0,G$32-$F$33)/100)*VLOOKUP($F$3,$B$108:$C$123,2,FALSE)</f>
        <v>869.6</v>
      </c>
      <c r="H33" s="58">
        <f>RANK(G33,($G$26:$G$27,$G$33:$G$40,$G$46:$G$53))</f>
        <v>17</v>
      </c>
      <c r="I33" s="58">
        <f>((($J$3-8+$D$10+$C$14+$C$19+$G$10/2.5+$E$14/2.5+$E$19/2.5)-($J$4+$E$10+$D$14+$D$19+$G$10/3+$E$14/3+$E$19/3))*($B$7/100)+($J$4+$E$10+$D$14+$D$19+$G$10/3+$E$14/3+$E$19/3))*(1-IF((I$32-$F$33)&lt;0,0,I$32-$F$33)/100)*VLOOKUP($F$3,$B$108:$C$123,2,FALSE)</f>
        <v>869.6</v>
      </c>
      <c r="J33" s="58">
        <f>RANK(I33,($I$26:$I$27,$I$33:$I$40,$I$46:$I$53))</f>
        <v>17</v>
      </c>
      <c r="K33" s="58">
        <f>((($J$3-8+$D$10+$C$14+$C$19+$G$10/2.5+$E$14/2.5+$E$19/2.5)-($J$4+$E$10+$D$14+$D$19+$G$10/3+$E$14/3+$E$19/3))*($B$7/100)+($J$4+$E$10+$D$14+$D$19+$G$10/3+$E$14/3+$E$19/3))*(1-IF((K$32-$F$33)&lt;0,0,K$32-$F$33)/100)*VLOOKUP($F$3,$B$108:$C$123,2,FALSE)</f>
        <v>817.4240000000001</v>
      </c>
      <c r="L33" s="58">
        <f>RANK(K33,($K$26:$K$27,$K$33:$K$40,$K$46:$K$53))</f>
        <v>17</v>
      </c>
      <c r="M33" s="58">
        <f>((($J$3-8+$D$10+$C$14+$C$19+$G$10/2.5+$E$14/2.5+$E$19/2.5)-($J$4+$E$10+$D$14+$D$19+$G$10/3+$E$14/3+$E$19/3))*($B$7/100)+($J$4+$E$10+$D$14+$D$19+$G$10/3+$E$14/3+$E$19/3))*(1-IF((M$32-$F$33)&lt;0,0,M$32-$F$33)/100)*VLOOKUP($F$3,$B$108:$C$123,2,FALSE)</f>
        <v>730.464</v>
      </c>
      <c r="N33" s="58">
        <f>RANK(M33,($M$26:$M$27,$M$33:$M$40,$M$46:$M$53))</f>
        <v>17</v>
      </c>
      <c r="O33" s="58">
        <f>((($J$3-8+$D$10+$C$14+$C$19+$G$10/2.5+$E$14/2.5+$E$19/2.5)-($J$4+$E$10+$D$14+$D$19+$G$10/3+$E$14/3+$E$19/3))*($B$7/100)+($J$4+$E$10+$D$14+$D$19+$G$10/3+$E$14/3+$E$19/3))*(1-IF((O$32-$F$33)&lt;0,0,O$32-$F$33)/100)*VLOOKUP($F$3,$B$108:$C$123,2,FALSE)</f>
        <v>643.504</v>
      </c>
      <c r="P33" s="58">
        <f>RANK(O33,($O$26:$O$27,$O$33:$O$40,$O$46:$O$53))</f>
        <v>16</v>
      </c>
      <c r="Q33" s="58">
        <f>((($J$3-8+$D$10+$C$14+$C$19+$G$10/2.5+$E$14/2.5+$E$19/2.5)-($J$4+$E$10+$D$14+$D$19+$G$10/3+$E$14/3+$E$19/3))*($B$7/100)+($J$4+$E$10+$D$14+$D$19+$G$10/3+$E$14/3+$E$19/3))*(1-IF((Q$32-$F$33)&lt;0,0,Q$32-$F$33)/100)*VLOOKUP($F$3,$B$108:$C$123,2,FALSE)</f>
        <v>556.5440000000001</v>
      </c>
      <c r="R33" s="58">
        <f>RANK(Q33,($Q$26:$Q$27,$Q$33:$Q$40,$Q$46:$Q$53))</f>
        <v>10</v>
      </c>
      <c r="S33" s="58">
        <f>((($J$3-8+$D$10+$C$14+$C$19+$G$10/2.5+$E$14/2.5+$E$19/2.5)-($J$4+$E$10+$D$14+$D$19+$G$10/3+$E$14/3+$E$19/3))*($B$7/100)+($J$4+$E$10+$D$14+$D$19+$G$10/3+$E$14/3+$E$19/3))*(1-IF((S$32-$F$33)&lt;0,0,S$32-$F$33)/100)*VLOOKUP($F$3,$B$108:$C$123,2,FALSE)</f>
        <v>469.58400000000006</v>
      </c>
      <c r="T33" s="58">
        <f>RANK(S33,($S$26:$S$27,$S$33:$S$40,$S$46:$S$53))</f>
        <v>8</v>
      </c>
      <c r="U33" s="58">
        <f>((($J$3-8+$D$10+$C$14+$C$19+$G$10/2.5+$E$14/2.5+$E$19/2.5)-($J$4+$E$10+$D$14+$D$19+$G$10/3+$E$14/3+$E$19/3))*($B$7/100)+($J$4+$E$10+$D$14+$D$19+$G$10/3+$E$14/3+$E$19/3))*(1-IF((U$32-$F$33)&lt;0,0,U$32-$F$33)/100)*VLOOKUP($F$3,$B$108:$C$123,2,FALSE)</f>
        <v>382.624</v>
      </c>
      <c r="V33" s="58">
        <f>RANK(U33,($U$26:$U$27,$U$33:$U$40,$U$46:$U$53))</f>
        <v>6</v>
      </c>
      <c r="W33" s="58">
        <f>((($J$3-8+$D$10+$C$14+$C$19+$G$10/2.5+$E$14/2.5+$E$19/2.5)-($J$4+$E$10+$D$14+$D$19+$G$10/3+$E$14/3+$E$19/3))*($B$7/100)+($J$4+$E$10+$D$14+$D$19+$G$10/3+$E$14/3+$E$19/3))*(1-IF((W$32-$F$33)&lt;0,0,W$32-$F$33)/100)*VLOOKUP($F$3,$B$108:$C$123,2,FALSE)</f>
        <v>295.664</v>
      </c>
      <c r="X33" s="58">
        <f>RANK(W33,($W$26:$W$27,$W$33:$W$40,$W$46:$W$53))</f>
        <v>5</v>
      </c>
      <c r="Y33" s="58">
        <f>((($J$3-8+$D$10+$C$14+$C$19+$G$10/2.5+$E$14/2.5+$E$19/2.5)-($J$4+$E$10+$D$14+$D$19+$G$10/3+$E$14/3+$E$19/3))*($B$7/100)+($J$4+$E$10+$D$14+$D$19+$G$10/3+$E$14/3+$E$19/3))*(1-IF((Y$32-$F$33)&lt;0,0,Y$32-$F$33)/100)*VLOOKUP($F$3,$B$108:$C$123,2,FALSE)</f>
        <v>208.704</v>
      </c>
      <c r="Z33" s="58">
        <f>RANK(Y33,($Y$26:$Y$27,$Y$33:$Y$40,$Y$46:$Y$53))</f>
        <v>4</v>
      </c>
      <c r="AA33" s="58">
        <f>((($J$3-8+$D$10+$C$14+$C$19+$G$10/2.5+$E$14/2.5+$E$19/2.5)-($J$4+$E$10+$D$14+$D$19+$G$10/3+$E$14/3+$E$19/3))*($B$7/100)+($J$4+$E$10+$D$14+$D$19+$G$10/3+$E$14/3+$E$19/3))*(1-IF((AA$32-$F$33)&lt;0,0,AA$32-$F$33)/100)*VLOOKUP($F$3,$B$108:$C$123,2,FALSE)</f>
        <v>130.44000000000003</v>
      </c>
      <c r="AB33" s="59">
        <f>RANK(AA33,($AA$26:$AA$27,$AA$33:$AA$40,$AA$46:$AA$53))</f>
        <v>4</v>
      </c>
    </row>
    <row r="34" spans="1:28" ht="15" thickBot="1" thickTop="1">
      <c r="A34" s="27">
        <v>4</v>
      </c>
      <c r="B34" s="121" t="str">
        <f>B14&amp;B19&amp;B11</f>
        <v>シージ貫通ライオンクローランス（254式）</v>
      </c>
      <c r="C34" s="121"/>
      <c r="D34" s="123"/>
      <c r="E34" s="33">
        <f>$F$11+F14+F19</f>
        <v>5</v>
      </c>
      <c r="F34" s="34">
        <f t="shared" si="0"/>
        <v>10</v>
      </c>
      <c r="G34" s="58">
        <f>((($J$3-8+$D$11+$C$14+$C$19+$G$11/2.5+$E$14/2.5+$E$19/2.5)-($J$4+$E$11+$D$14+$D$19+$G$11/3+$E$14/3+$E$19/3))*($B$7/100)+($J$4+$E$11+$D$14+$D$19+$G$11/3+$E$14/3+$E$19/3))*(1-IF((G$32-$F$34)&lt;0,0,G$32-$F$34)/100)*VLOOKUP($F$3,$B$108:$C$123,2,FALSE)</f>
        <v>934.6879999999999</v>
      </c>
      <c r="H34" s="58">
        <f>RANK(G34,($G$26:$G$27,$G$33:$G$40,$G$46:$G$53))</f>
        <v>9</v>
      </c>
      <c r="I34" s="58">
        <f>((($J$3-8+$D$11+$C$14+$C$19+$G$11/2.5+$E$14/2.5+$E$19/2.5)-($J$4+$E$11+$D$14+$D$19+$G$11/3+$E$14/3+$E$19/3))*($B$7/100)+($J$4+$E$11+$D$14+$D$19+$G$11/3+$E$14/3+$E$19/3))*(1-IF((I$32-$F$34)&lt;0,0,I$32-$F$34)/100)*VLOOKUP($F$3,$B$108:$C$123,2,FALSE)</f>
        <v>934.6879999999999</v>
      </c>
      <c r="J34" s="58">
        <f>RANK(I34,($I$26:$I$27,$I$33:$I$40,$I$46:$I$53))</f>
        <v>8</v>
      </c>
      <c r="K34" s="58">
        <f>((($J$3-8+$D$11+$C$14+$C$19+$G$11/2.5+$E$14/2.5+$E$19/2.5)-($J$4+$E$11+$D$14+$D$19+$G$11/3+$E$14/3+$E$19/3))*($B$7/100)+($J$4+$E$11+$D$14+$D$19+$G$11/3+$E$14/3+$E$19/3))*(1-IF((K$32-$F$34)&lt;0,0,K$32-$F$34)/100)*VLOOKUP($F$3,$B$108:$C$123,2,FALSE)</f>
        <v>841.2191999999999</v>
      </c>
      <c r="L34" s="58">
        <f>RANK(K34,($K$26:$K$27,$K$33:$K$40,$K$46:$K$53))</f>
        <v>11</v>
      </c>
      <c r="M34" s="58">
        <f>((($J$3-8+$D$11+$C$14+$C$19+$G$11/2.5+$E$14/2.5+$E$19/2.5)-($J$4+$E$11+$D$14+$D$19+$G$11/3+$E$14/3+$E$19/3))*($B$7/100)+($J$4+$E$11+$D$14+$D$19+$G$11/3+$E$14/3+$E$19/3))*(1-IF((M$32-$F$34)&lt;0,0,M$32-$F$34)/100)*VLOOKUP($F$3,$B$108:$C$123,2,FALSE)</f>
        <v>747.7504</v>
      </c>
      <c r="N34" s="58">
        <f>RANK(M34,($M$26:$M$27,$M$33:$M$40,$M$46:$M$53))</f>
        <v>9</v>
      </c>
      <c r="O34" s="58">
        <f>((($J$3-8+$D$11+$C$14+$C$19+$G$11/2.5+$E$14/2.5+$E$19/2.5)-($J$4+$E$11+$D$14+$D$19+$G$11/3+$E$14/3+$E$19/3))*($B$7/100)+($J$4+$E$11+$D$14+$D$19+$G$11/3+$E$14/3+$E$19/3))*(1-IF((O$32-$F$34)&lt;0,0,O$32-$F$34)/100)*VLOOKUP($F$3,$B$108:$C$123,2,FALSE)</f>
        <v>654.2815999999999</v>
      </c>
      <c r="P34" s="58">
        <f>RANK(O34,($O$26:$O$27,$O$33:$O$40,$O$46:$O$53))</f>
        <v>8</v>
      </c>
      <c r="Q34" s="58">
        <f>((($J$3-8+$D$11+$C$14+$C$19+$G$11/2.5+$E$14/2.5+$E$19/2.5)-($J$4+$E$11+$D$14+$D$19+$G$11/3+$E$14/3+$E$19/3))*($B$7/100)+($J$4+$E$11+$D$14+$D$19+$G$11/3+$E$14/3+$E$19/3))*(1-IF((Q$32-$F$34)&lt;0,0,Q$32-$F$34)/100)*VLOOKUP($F$3,$B$108:$C$123,2,FALSE)</f>
        <v>560.8127999999999</v>
      </c>
      <c r="R34" s="58">
        <f>RANK(Q34,($Q$26:$Q$27,$Q$33:$Q$40,$Q$46:$Q$53))</f>
        <v>8</v>
      </c>
      <c r="S34" s="58">
        <f>((($J$3-8+$D$11+$C$14+$C$19+$G$11/2.5+$E$14/2.5+$E$19/2.5)-($J$4+$E$11+$D$14+$D$19+$G$11/3+$E$14/3+$E$19/3))*($B$7/100)+($J$4+$E$11+$D$14+$D$19+$G$11/3+$E$14/3+$E$19/3))*(1-IF((S$32-$F$34)&lt;0,0,S$32-$F$34)/100)*VLOOKUP($F$3,$B$108:$C$123,2,FALSE)</f>
        <v>467.34399999999994</v>
      </c>
      <c r="T34" s="58">
        <f>RANK(S34,($S$26:$S$27,$S$33:$S$40,$S$46:$S$53))</f>
        <v>9</v>
      </c>
      <c r="U34" s="58">
        <f>((($J$3-8+$D$11+$C$14+$C$19+$G$11/2.5+$E$14/2.5+$E$19/2.5)-($J$4+$E$11+$D$14+$D$19+$G$11/3+$E$14/3+$E$19/3))*($B$7/100)+($J$4+$E$11+$D$14+$D$19+$G$11/3+$E$14/3+$E$19/3))*(1-IF((U$32-$F$34)&lt;0,0,U$32-$F$34)/100)*VLOOKUP($F$3,$B$108:$C$123,2,FALSE)</f>
        <v>373.8752</v>
      </c>
      <c r="V34" s="58">
        <f>RANK(U34,($U$26:$U$27,$U$33:$U$40,$U$46:$U$53))</f>
        <v>9</v>
      </c>
      <c r="W34" s="58">
        <f>((($J$3-8+$D$11+$C$14+$C$19+$G$11/2.5+$E$14/2.5+$E$19/2.5)-($J$4+$E$11+$D$14+$D$19+$G$11/3+$E$14/3+$E$19/3))*($B$7/100)+($J$4+$E$11+$D$14+$D$19+$G$11/3+$E$14/3+$E$19/3))*(1-IF((W$32-$F$34)&lt;0,0,W$32-$F$34)/100)*VLOOKUP($F$3,$B$108:$C$123,2,FALSE)</f>
        <v>280.4064</v>
      </c>
      <c r="X34" s="58">
        <f>RANK(W34,($W$26:$W$27,$W$33:$W$40,$W$46:$W$53))</f>
        <v>9</v>
      </c>
      <c r="Y34" s="58">
        <f>((($J$3-8+$D$11+$C$14+$C$19+$G$11/2.5+$E$14/2.5+$E$19/2.5)-($J$4+$E$11+$D$14+$D$19+$G$11/3+$E$14/3+$E$19/3))*($B$7/100)+($J$4+$E$11+$D$14+$D$19+$G$11/3+$E$14/3+$E$19/3))*(1-IF((Y$32-$F$34)&lt;0,0,Y$32-$F$34)/100)*VLOOKUP($F$3,$B$108:$C$123,2,FALSE)</f>
        <v>186.93759999999995</v>
      </c>
      <c r="Z34" s="58">
        <f>RANK(Y34,($Y$26:$Y$27,$Y$33:$Y$40,$Y$46:$Y$53))</f>
        <v>9</v>
      </c>
      <c r="AA34" s="58">
        <f>((($J$3-8+$D$11+$C$14+$C$19+$G$11/2.5+$E$14/2.5+$E$19/2.5)-($J$4+$E$11+$D$14+$D$19+$G$11/3+$E$14/3+$E$19/3))*($B$7/100)+($J$4+$E$11+$D$14+$D$19+$G$11/3+$E$14/3+$E$19/3))*(1-IF((AA$32-$F$34)&lt;0,0,AA$32-$F$34)/100)*VLOOKUP($F$3,$B$108:$C$123,2,FALSE)</f>
        <v>102.81567999999997</v>
      </c>
      <c r="AB34" s="59">
        <f>RANK(AA34,($AA$26:$AA$27,$AA$33:$AA$40,$AA$46:$AA$53))</f>
        <v>9</v>
      </c>
    </row>
    <row r="35" spans="1:28" ht="15" thickBot="1" thickTop="1">
      <c r="A35" s="27">
        <v>5</v>
      </c>
      <c r="B35" s="121" t="str">
        <f>B14&amp;B20&amp;B10</f>
        <v>シージメダルナイトランス（248式）</v>
      </c>
      <c r="C35" s="121"/>
      <c r="D35" s="123"/>
      <c r="E35" s="33">
        <f>$F$10+F14+F20</f>
        <v>6</v>
      </c>
      <c r="F35" s="34">
        <f t="shared" si="0"/>
        <v>12</v>
      </c>
      <c r="G35" s="58">
        <f>((($J$3-8+$D$10+$C$14+$C$20+$G$10/2.5+$E$14/2.5+$E$20/2.5)-($J$4+$E$10+$D$14+$D$20+$G$10/3+$E$14/3+$E$20/3))*($B$7/100)+($J$4+$E$10+$D$14+$D$20+$G$10/3+$E$14/3+$E$20/3))*(1-IF((G$32-$F$35)&lt;0,0,G$32-$F$35)/100)*VLOOKUP($F$3,$B$108:$C$123,2,FALSE)</f>
        <v>884.96</v>
      </c>
      <c r="H35" s="58">
        <f>RANK(G35,($G$26:$G$27,$G$33:$G$40,$G$46:$G$53))</f>
        <v>15</v>
      </c>
      <c r="I35" s="58">
        <f>((($J$3-8+$D$10+$C$14+$C$20+$G$10/2.5+$E$14/2.5+$E$20/2.5)-($J$4+$E$10+$D$14+$D$20+$G$10/3+$E$14/3+$E$20/3))*($B$7/100)+($J$4+$E$10+$D$14+$D$20+$G$10/3+$E$14/3+$E$20/3))*(1-IF((I$32-$F$35)&lt;0,0,I$32-$F$35)/100)*VLOOKUP($F$3,$B$108:$C$123,2,FALSE)</f>
        <v>884.96</v>
      </c>
      <c r="J35" s="58">
        <f>RANK(I35,($I$26:$I$27,$I$33:$I$40,$I$46:$I$53))</f>
        <v>15</v>
      </c>
      <c r="K35" s="58">
        <f>((($J$3-8+$D$10+$C$14+$C$20+$G$10/2.5+$E$14/2.5+$E$20/2.5)-($J$4+$E$10+$D$14+$D$20+$G$10/3+$E$14/3+$E$20/3))*($B$7/100)+($J$4+$E$10+$D$14+$D$20+$G$10/3+$E$14/3+$E$20/3))*(1-IF((K$32-$F$35)&lt;0,0,K$32-$F$35)/100)*VLOOKUP($F$3,$B$108:$C$123,2,FALSE)</f>
        <v>814.1632</v>
      </c>
      <c r="L35" s="58">
        <f>RANK(K35,($K$26:$K$27,$K$33:$K$40,$K$46:$K$53))</f>
        <v>18</v>
      </c>
      <c r="M35" s="58">
        <f>((($J$3-8+$D$10+$C$14+$C$20+$G$10/2.5+$E$14/2.5+$E$20/2.5)-($J$4+$E$10+$D$14+$D$20+$G$10/3+$E$14/3+$E$20/3))*($B$7/100)+($J$4+$E$10+$D$14+$D$20+$G$10/3+$E$14/3+$E$20/3))*(1-IF((M$32-$F$35)&lt;0,0,M$32-$F$35)/100)*VLOOKUP($F$3,$B$108:$C$123,2,FALSE)</f>
        <v>725.6672000000001</v>
      </c>
      <c r="N35" s="58">
        <f>RANK(M35,($M$26:$M$27,$M$33:$M$40,$M$46:$M$53))</f>
        <v>18</v>
      </c>
      <c r="O35" s="58">
        <f>((($J$3-8+$D$10+$C$14+$C$20+$G$10/2.5+$E$14/2.5+$E$20/2.5)-($J$4+$E$10+$D$14+$D$20+$G$10/3+$E$14/3+$E$20/3))*($B$7/100)+($J$4+$E$10+$D$14+$D$20+$G$10/3+$E$14/3+$E$20/3))*(1-IF((O$32-$F$35)&lt;0,0,O$32-$F$35)/100)*VLOOKUP($F$3,$B$108:$C$123,2,FALSE)</f>
        <v>637.1712</v>
      </c>
      <c r="P35" s="58">
        <f>RANK(O35,($O$26:$O$27,$O$33:$O$40,$O$46:$O$53))</f>
        <v>18</v>
      </c>
      <c r="Q35" s="58">
        <f>((($J$3-8+$D$10+$C$14+$C$20+$G$10/2.5+$E$14/2.5+$E$20/2.5)-($J$4+$E$10+$D$14+$D$20+$G$10/3+$E$14/3+$E$20/3))*($B$7/100)+($J$4+$E$10+$D$14+$D$20+$G$10/3+$E$14/3+$E$20/3))*(1-IF((Q$32-$F$35)&lt;0,0,Q$32-$F$35)/100)*VLOOKUP($F$3,$B$108:$C$123,2,FALSE)</f>
        <v>548.6752</v>
      </c>
      <c r="R35" s="58">
        <f>RANK(Q35,($Q$26:$Q$27,$Q$33:$Q$40,$Q$46:$Q$53))</f>
        <v>18</v>
      </c>
      <c r="S35" s="58">
        <f>((($J$3-8+$D$10+$C$14+$C$20+$G$10/2.5+$E$14/2.5+$E$20/2.5)-($J$4+$E$10+$D$14+$D$20+$G$10/3+$E$14/3+$E$20/3))*($B$7/100)+($J$4+$E$10+$D$14+$D$20+$G$10/3+$E$14/3+$E$20/3))*(1-IF((S$32-$F$35)&lt;0,0,S$32-$F$35)/100)*VLOOKUP($F$3,$B$108:$C$123,2,FALSE)</f>
        <v>460.17920000000004</v>
      </c>
      <c r="T35" s="58">
        <f>RANK(S35,($S$26:$S$27,$S$33:$S$40,$S$46:$S$53))</f>
        <v>12</v>
      </c>
      <c r="U35" s="58">
        <f>((($J$3-8+$D$10+$C$14+$C$20+$G$10/2.5+$E$14/2.5+$E$20/2.5)-($J$4+$E$10+$D$14+$D$20+$G$10/3+$E$14/3+$E$20/3))*($B$7/100)+($J$4+$E$10+$D$14+$D$20+$G$10/3+$E$14/3+$E$20/3))*(1-IF((U$32-$F$35)&lt;0,0,U$32-$F$35)/100)*VLOOKUP($F$3,$B$108:$C$123,2,FALSE)</f>
        <v>371.68320000000006</v>
      </c>
      <c r="V35" s="58">
        <f>RANK(U35,($U$26:$U$27,$U$33:$U$40,$U$46:$U$53))</f>
        <v>10</v>
      </c>
      <c r="W35" s="58">
        <f>((($J$3-8+$D$10+$C$14+$C$20+$G$10/2.5+$E$14/2.5+$E$20/2.5)-($J$4+$E$10+$D$14+$D$20+$G$10/3+$E$14/3+$E$20/3))*($B$7/100)+($J$4+$E$10+$D$14+$D$20+$G$10/3+$E$14/3+$E$20/3))*(1-IF((W$32-$F$35)&lt;0,0,W$32-$F$35)/100)*VLOOKUP($F$3,$B$108:$C$123,2,FALSE)</f>
        <v>283.18719999999996</v>
      </c>
      <c r="X35" s="58">
        <f>RANK(W35,($W$26:$W$27,$W$33:$W$40,$W$46:$W$53))</f>
        <v>8</v>
      </c>
      <c r="Y35" s="58">
        <f>((($J$3-8+$D$10+$C$14+$C$20+$G$10/2.5+$E$14/2.5+$E$20/2.5)-($J$4+$E$10+$D$14+$D$20+$G$10/3+$E$14/3+$E$20/3))*($B$7/100)+($J$4+$E$10+$D$14+$D$20+$G$10/3+$E$14/3+$E$20/3))*(1-IF((Y$32-$F$35)&lt;0,0,Y$32-$F$35)/100)*VLOOKUP($F$3,$B$108:$C$123,2,FALSE)</f>
        <v>194.69119999999998</v>
      </c>
      <c r="Z35" s="58">
        <f>RANK(Y35,($Y$26:$Y$27,$Y$33:$Y$40,$Y$46:$Y$53))</f>
        <v>7</v>
      </c>
      <c r="AA35" s="58">
        <f>((($J$3-8+$D$10+$C$14+$C$20+$G$10/2.5+$E$14/2.5+$E$20/2.5)-($J$4+$E$10+$D$14+$D$20+$G$10/3+$E$14/3+$E$20/3))*($B$7/100)+($J$4+$E$10+$D$14+$D$20+$G$10/3+$E$14/3+$E$20/3))*(1-IF((AA$32-$F$35)&lt;0,0,AA$32-$F$35)/100)*VLOOKUP($F$3,$B$108:$C$123,2,FALSE)</f>
        <v>115.04480000000001</v>
      </c>
      <c r="AB35" s="59">
        <f>RANK(AA35,($AA$26:$AA$27,$AA$33:$AA$40,$AA$46:$AA$53))</f>
        <v>7</v>
      </c>
    </row>
    <row r="36" spans="1:28" ht="15" thickBot="1" thickTop="1">
      <c r="A36" s="27">
        <v>6</v>
      </c>
      <c r="B36" s="121" t="str">
        <f>B14&amp;B20&amp;B11</f>
        <v>シージメダルライオンクローランス（254式）</v>
      </c>
      <c r="C36" s="121"/>
      <c r="D36" s="123"/>
      <c r="E36" s="33">
        <f>$F$11+F14+F20</f>
        <v>4</v>
      </c>
      <c r="F36" s="34">
        <f t="shared" si="0"/>
        <v>8</v>
      </c>
      <c r="G36" s="58">
        <f>((($J$3-8+$D$11+$C$14+$C$20+$G$11/2.5+$E$14/2.5+$E$20/2.5)-($J$4+$E$11+$D$14+$D$20+$G$11/3+$E$14/3+$E$20/3))*($B$7/100)+($J$4+$E$11+$D$14+$D$20+$G$11/3+$E$14/3+$E$20/3))*(1-IF((G$32-$F$36)&lt;0,0,G$32-$F$36)/100)*VLOOKUP($F$3,$B$108:$C$123,2,FALSE)</f>
        <v>950.048</v>
      </c>
      <c r="H36" s="58">
        <f>RANK(G36,($G$26:$G$27,$G$33:$G$40,$G$46:$G$53))</f>
        <v>7</v>
      </c>
      <c r="I36" s="58">
        <f>((($J$3-8+$D$11+$C$14+$C$20+$G$11/2.5+$E$14/2.5+$E$20/2.5)-($J$4+$E$11+$D$14+$D$20+$G$11/3+$E$14/3+$E$20/3))*($B$7/100)+($J$4+$E$11+$D$14+$D$20+$G$11/3+$E$14/3+$E$20/3))*(1-IF((I$32-$F$36)&lt;0,0,I$32-$F$36)/100)*VLOOKUP($F$3,$B$108:$C$123,2,FALSE)</f>
        <v>931.0470399999999</v>
      </c>
      <c r="J36" s="58">
        <f>RANK(I36,($I$26:$I$27,$I$33:$I$40,$I$46:$I$53))</f>
        <v>9</v>
      </c>
      <c r="K36" s="58">
        <f>((($J$3-8+$D$11+$C$14+$C$20+$G$11/2.5+$E$14/2.5+$E$20/2.5)-($J$4+$E$11+$D$14+$D$20+$G$11/3+$E$14/3+$E$20/3))*($B$7/100)+($J$4+$E$11+$D$14+$D$20+$G$11/3+$E$14/3+$E$20/3))*(1-IF((K$32-$F$36)&lt;0,0,K$32-$F$36)/100)*VLOOKUP($F$3,$B$108:$C$123,2,FALSE)</f>
        <v>836.04224</v>
      </c>
      <c r="L36" s="58">
        <f>RANK(K36,($K$26:$K$27,$K$33:$K$40,$K$46:$K$53))</f>
        <v>12</v>
      </c>
      <c r="M36" s="58">
        <f>((($J$3-8+$D$11+$C$14+$C$20+$G$11/2.5+$E$14/2.5+$E$20/2.5)-($J$4+$E$11+$D$14+$D$20+$G$11/3+$E$14/3+$E$20/3))*($B$7/100)+($J$4+$E$11+$D$14+$D$20+$G$11/3+$E$14/3+$E$20/3))*(1-IF((M$32-$F$36)&lt;0,0,M$32-$F$36)/100)*VLOOKUP($F$3,$B$108:$C$123,2,FALSE)</f>
        <v>741.03744</v>
      </c>
      <c r="N36" s="58">
        <f>RANK(M36,($M$26:$M$27,$M$33:$M$40,$M$46:$M$53))</f>
        <v>13</v>
      </c>
      <c r="O36" s="58">
        <f>((($J$3-8+$D$11+$C$14+$C$20+$G$11/2.5+$E$14/2.5+$E$20/2.5)-($J$4+$E$11+$D$14+$D$20+$G$11/3+$E$14/3+$E$20/3))*($B$7/100)+($J$4+$E$11+$D$14+$D$20+$G$11/3+$E$14/3+$E$20/3))*(1-IF((O$32-$F$36)&lt;0,0,O$32-$F$36)/100)*VLOOKUP($F$3,$B$108:$C$123,2,FALSE)</f>
        <v>646.03264</v>
      </c>
      <c r="P36" s="58">
        <f>RANK(O36,($O$26:$O$27,$O$33:$O$40,$O$46:$O$53))</f>
        <v>15</v>
      </c>
      <c r="Q36" s="58">
        <f>((($J$3-8+$D$11+$C$14+$C$20+$G$11/2.5+$E$14/2.5+$E$20/2.5)-($J$4+$E$11+$D$14+$D$20+$G$11/3+$E$14/3+$E$20/3))*($B$7/100)+($J$4+$E$11+$D$14+$D$20+$G$11/3+$E$14/3+$E$20/3))*(1-IF((Q$32-$F$36)&lt;0,0,Q$32-$F$36)/100)*VLOOKUP($F$3,$B$108:$C$123,2,FALSE)</f>
        <v>551.0278400000001</v>
      </c>
      <c r="R36" s="58">
        <f>RANK(Q36,($Q$26:$Q$27,$Q$33:$Q$40,$Q$46:$Q$53))</f>
        <v>15</v>
      </c>
      <c r="S36" s="58">
        <f>((($J$3-8+$D$11+$C$14+$C$20+$G$11/2.5+$E$14/2.5+$E$20/2.5)-($J$4+$E$11+$D$14+$D$20+$G$11/3+$E$14/3+$E$20/3))*($B$7/100)+($J$4+$E$11+$D$14+$D$20+$G$11/3+$E$14/3+$E$20/3))*(1-IF((S$32-$F$36)&lt;0,0,S$32-$F$36)/100)*VLOOKUP($F$3,$B$108:$C$123,2,FALSE)</f>
        <v>456.02304</v>
      </c>
      <c r="T36" s="58">
        <f>RANK(S36,($S$26:$S$27,$S$33:$S$40,$S$46:$S$53))</f>
        <v>15</v>
      </c>
      <c r="U36" s="58">
        <f>((($J$3-8+$D$11+$C$14+$C$20+$G$11/2.5+$E$14/2.5+$E$20/2.5)-($J$4+$E$11+$D$14+$D$20+$G$11/3+$E$14/3+$E$20/3))*($B$7/100)+($J$4+$E$11+$D$14+$D$20+$G$11/3+$E$14/3+$E$20/3))*(1-IF((U$32-$F$36)&lt;0,0,U$32-$F$36)/100)*VLOOKUP($F$3,$B$108:$C$123,2,FALSE)</f>
        <v>361.01824000000005</v>
      </c>
      <c r="V36" s="58">
        <f>RANK(U36,($U$26:$U$27,$U$33:$U$40,$U$46:$U$53))</f>
        <v>15</v>
      </c>
      <c r="W36" s="58">
        <f>((($J$3-8+$D$11+$C$14+$C$20+$G$11/2.5+$E$14/2.5+$E$20/2.5)-($J$4+$E$11+$D$14+$D$20+$G$11/3+$E$14/3+$E$20/3))*($B$7/100)+($J$4+$E$11+$D$14+$D$20+$G$11/3+$E$14/3+$E$20/3))*(1-IF((W$32-$F$36)&lt;0,0,W$32-$F$36)/100)*VLOOKUP($F$3,$B$108:$C$123,2,FALSE)</f>
        <v>266.01344</v>
      </c>
      <c r="X36" s="58">
        <f>RANK(W36,($W$26:$W$27,$W$33:$W$40,$W$46:$W$53))</f>
        <v>15</v>
      </c>
      <c r="Y36" s="58">
        <f>((($J$3-8+$D$11+$C$14+$C$20+$G$11/2.5+$E$14/2.5+$E$20/2.5)-($J$4+$E$11+$D$14+$D$20+$G$11/3+$E$14/3+$E$20/3))*($B$7/100)+($J$4+$E$11+$D$14+$D$20+$G$11/3+$E$14/3+$E$20/3))*(1-IF((Y$32-$F$36)&lt;0,0,Y$32-$F$36)/100)*VLOOKUP($F$3,$B$108:$C$123,2,FALSE)</f>
        <v>171.00864000000004</v>
      </c>
      <c r="Z36" s="58">
        <f>RANK(Y36,($Y$26:$Y$27,$Y$33:$Y$40,$Y$46:$Y$53))</f>
        <v>15</v>
      </c>
      <c r="AA36" s="58">
        <f>((($J$3-8+$D$11+$C$14+$C$20+$G$11/2.5+$E$14/2.5+$E$20/2.5)-($J$4+$E$11+$D$14+$D$20+$G$11/3+$E$14/3+$E$20/3))*($B$7/100)+($J$4+$E$11+$D$14+$D$20+$G$11/3+$E$14/3+$E$20/3))*(1-IF((AA$32-$F$36)&lt;0,0,AA$32-$F$36)/100)*VLOOKUP($F$3,$B$108:$C$123,2,FALSE)</f>
        <v>85.50431999999996</v>
      </c>
      <c r="AB36" s="59">
        <f>RANK(AA36,($AA$26:$AA$27,$AA$33:$AA$40,$AA$46:$AA$53))</f>
        <v>15</v>
      </c>
    </row>
    <row r="37" spans="1:28" ht="15" thickBot="1" thickTop="1">
      <c r="A37" s="27">
        <v>7</v>
      </c>
      <c r="B37" s="121" t="str">
        <f>B15&amp;B19&amp;B10</f>
        <v>ブラインド貫通ナイトランス（248式）</v>
      </c>
      <c r="C37" s="121"/>
      <c r="D37" s="123"/>
      <c r="E37" s="33">
        <f>$F$10+F15+F19</f>
        <v>8</v>
      </c>
      <c r="F37" s="34">
        <f t="shared" si="0"/>
        <v>16</v>
      </c>
      <c r="G37" s="58">
        <f>((($J$3-8+$D$10+$C$15+$C$19+$G$10/2.5+$E$15/2.5+$E$19/2.5)-($J$4+$E$10+$D$15+$D$19+$G$10/3+$E$15/3+$E$19/3))*($B$7/100)+($J$4+$E$10+$D$15+$D$19+$G$10/3+$E$15/3+$E$19/3))*(1-IF((G$32-$F$37)&lt;0,0,G$32-$F$37)/100)*VLOOKUP($F$3,$B$108:$C$123,2,FALSE)</f>
        <v>863.84</v>
      </c>
      <c r="H37" s="58">
        <f>RANK(G37,($G$26:$G$27,$G$33:$G$40,$G$46:$G$53))</f>
        <v>18</v>
      </c>
      <c r="I37" s="58">
        <f>((($J$3-8+$D$10+$C$15+$C$19+$G$10/2.5+$E$15/2.5+$E$19/2.5)-($J$4+$E$10+$D$15+$D$19+$G$10/3+$E$15/3+$E$19/3))*($B$7/100)+($J$4+$E$10+$D$15+$D$19+$G$10/3+$E$15/3+$E$19/3))*(1-IF((I$32-$F$37)&lt;0,0,I$32-$F$37)/100)*VLOOKUP($F$3,$B$108:$C$123,2,FALSE)</f>
        <v>863.84</v>
      </c>
      <c r="J37" s="58">
        <f>RANK(I37,($I$26:$I$27,$I$33:$I$40,$I$46:$I$53))</f>
        <v>18</v>
      </c>
      <c r="K37" s="58">
        <f>((($J$3-8+$D$10+$C$15+$C$19+$G$10/2.5+$E$15/2.5+$E$19/2.5)-($J$4+$E$10+$D$15+$D$19+$G$10/3+$E$15/3+$E$19/3))*($B$7/100)+($J$4+$E$10+$D$15+$D$19+$G$10/3+$E$15/3+$E$19/3))*(1-IF((K$32-$F$37)&lt;0,0,K$32-$F$37)/100)*VLOOKUP($F$3,$B$108:$C$123,2,FALSE)</f>
        <v>829.2864</v>
      </c>
      <c r="L37" s="58">
        <f>RANK(K37,($K$26:$K$27,$K$33:$K$40,$K$46:$K$53))</f>
        <v>14</v>
      </c>
      <c r="M37" s="58">
        <f>((($J$3-8+$D$10+$C$15+$C$19+$G$10/2.5+$E$15/2.5+$E$19/2.5)-($J$4+$E$10+$D$15+$D$19+$G$10/3+$E$15/3+$E$19/3))*($B$7/100)+($J$4+$E$10+$D$15+$D$19+$G$10/3+$E$15/3+$E$19/3))*(1-IF((M$32-$F$37)&lt;0,0,M$32-$F$37)/100)*VLOOKUP($F$3,$B$108:$C$123,2,FALSE)</f>
        <v>742.9024</v>
      </c>
      <c r="N37" s="58">
        <f>RANK(M37,($M$26:$M$27,$M$33:$M$40,$M$46:$M$53))</f>
        <v>12</v>
      </c>
      <c r="O37" s="58">
        <f>((($J$3-8+$D$10+$C$15+$C$19+$G$10/2.5+$E$15/2.5+$E$19/2.5)-($J$4+$E$10+$D$15+$D$19+$G$10/3+$E$15/3+$E$19/3))*($B$7/100)+($J$4+$E$10+$D$15+$D$19+$G$10/3+$E$15/3+$E$19/3))*(1-IF((O$32-$F$37)&lt;0,0,O$32-$F$37)/100)*VLOOKUP($F$3,$B$108:$C$123,2,FALSE)</f>
        <v>656.5183999999999</v>
      </c>
      <c r="P37" s="58">
        <f>RANK(O37,($O$26:$O$27,$O$33:$O$40,$O$46:$O$53))</f>
        <v>7</v>
      </c>
      <c r="Q37" s="58">
        <f>((($J$3-8+$D$10+$C$15+$C$19+$G$10/2.5+$E$15/2.5+$E$19/2.5)-($J$4+$E$10+$D$15+$D$19+$G$10/3+$E$15/3+$E$19/3))*($B$7/100)+($J$4+$E$10+$D$15+$D$19+$G$10/3+$E$15/3+$E$19/3))*(1-IF((Q$32-$F$37)&lt;0,0,Q$32-$F$37)/100)*VLOOKUP($F$3,$B$108:$C$123,2,FALSE)</f>
        <v>570.1343999999999</v>
      </c>
      <c r="R37" s="58">
        <f>RANK(Q37,($Q$26:$Q$27,$Q$33:$Q$40,$Q$46:$Q$53))</f>
        <v>4</v>
      </c>
      <c r="S37" s="58">
        <f>((($J$3-8+$D$10+$C$15+$C$19+$G$10/2.5+$E$15/2.5+$E$19/2.5)-($J$4+$E$10+$D$15+$D$19+$G$10/3+$E$15/3+$E$19/3))*($B$7/100)+($J$4+$E$10+$D$15+$D$19+$G$10/3+$E$15/3+$E$19/3))*(1-IF((S$32-$F$37)&lt;0,0,S$32-$F$37)/100)*VLOOKUP($F$3,$B$108:$C$123,2,FALSE)</f>
        <v>483.75040000000007</v>
      </c>
      <c r="T37" s="58">
        <f>RANK(S37,($S$26:$S$27,$S$33:$S$40,$S$46:$S$53))</f>
        <v>2</v>
      </c>
      <c r="U37" s="58">
        <f>((($J$3-8+$D$10+$C$15+$C$19+$G$10/2.5+$E$15/2.5+$E$19/2.5)-($J$4+$E$10+$D$15+$D$19+$G$10/3+$E$15/3+$E$19/3))*($B$7/100)+($J$4+$E$10+$D$15+$D$19+$G$10/3+$E$15/3+$E$19/3))*(1-IF((U$32-$F$37)&lt;0,0,U$32-$F$37)/100)*VLOOKUP($F$3,$B$108:$C$123,2,FALSE)</f>
        <v>397.3664</v>
      </c>
      <c r="V37" s="58">
        <f>RANK(U37,($U$26:$U$27,$U$33:$U$40,$U$46:$U$53))</f>
        <v>1</v>
      </c>
      <c r="W37" s="58">
        <f>((($J$3-8+$D$10+$C$15+$C$19+$G$10/2.5+$E$15/2.5+$E$19/2.5)-($J$4+$E$10+$D$15+$D$19+$G$10/3+$E$15/3+$E$19/3))*($B$7/100)+($J$4+$E$10+$D$15+$D$19+$G$10/3+$E$15/3+$E$19/3))*(1-IF((W$32-$F$37)&lt;0,0,W$32-$F$37)/100)*VLOOKUP($F$3,$B$108:$C$123,2,FALSE)</f>
        <v>310.9824</v>
      </c>
      <c r="X37" s="58">
        <f>RANK(W37,($W$26:$W$27,$W$33:$W$40,$W$46:$W$53))</f>
        <v>1</v>
      </c>
      <c r="Y37" s="58">
        <f>((($J$3-8+$D$10+$C$15+$C$19+$G$10/2.5+$E$15/2.5+$E$19/2.5)-($J$4+$E$10+$D$15+$D$19+$G$10/3+$E$15/3+$E$19/3))*($B$7/100)+($J$4+$E$10+$D$15+$D$19+$G$10/3+$E$15/3+$E$19/3))*(1-IF((Y$32-$F$37)&lt;0,0,Y$32-$F$37)/100)*VLOOKUP($F$3,$B$108:$C$123,2,FALSE)</f>
        <v>224.5984</v>
      </c>
      <c r="Z37" s="58">
        <f>RANK(Y37,($Y$26:$Y$27,$Y$33:$Y$40,$Y$46:$Y$53))</f>
        <v>1</v>
      </c>
      <c r="AA37" s="58">
        <f>((($J$3-8+$D$10+$C$15+$C$19+$G$10/2.5+$E$15/2.5+$E$19/2.5)-($J$4+$E$10+$D$15+$D$19+$G$10/3+$E$15/3+$E$19/3))*($B$7/100)+($J$4+$E$10+$D$15+$D$19+$G$10/3+$E$15/3+$E$19/3))*(1-IF((AA$32-$F$37)&lt;0,0,AA$32-$F$37)/100)*VLOOKUP($F$3,$B$108:$C$123,2,FALSE)</f>
        <v>146.85280000000003</v>
      </c>
      <c r="AB37" s="59">
        <f>RANK(AA37,($AA$26:$AA$27,$AA$33:$AA$40,$AA$46:$AA$53))</f>
        <v>1</v>
      </c>
    </row>
    <row r="38" spans="1:28" ht="15" thickBot="1" thickTop="1">
      <c r="A38" s="27">
        <v>8</v>
      </c>
      <c r="B38" s="121" t="str">
        <f>B15&amp;B19&amp;B11</f>
        <v>ブラインド貫通ライオンクローランス（254式）</v>
      </c>
      <c r="C38" s="121"/>
      <c r="D38" s="123"/>
      <c r="E38" s="33">
        <f>$F$11+F15+F19</f>
        <v>6</v>
      </c>
      <c r="F38" s="34">
        <f t="shared" si="0"/>
        <v>12</v>
      </c>
      <c r="G38" s="58">
        <f>((($J$3-8+$D$11+$C$15+$C$19+$G$11/2.5+$E$15/2.5+$E$19/2.5)-($J$4+$E$11+$D$15+$D$19+$G$11/3+$E$15/3+$E$19/3))*($B$7/100)+($J$4+$E$11+$D$15+$D$19+$G$11/3+$E$15/3+$E$19/3))*(1-IF((G$32-$F$38)&lt;0,0,G$32-$F$38)/100)*VLOOKUP($F$3,$B$108:$C$123,2,FALSE)</f>
        <v>928.928</v>
      </c>
      <c r="H38" s="58">
        <f>RANK(G38,($G$26:$G$27,$G$33:$G$40,$G$46:$G$53))</f>
        <v>10</v>
      </c>
      <c r="I38" s="58">
        <f>((($J$3-8+$D$11+$C$15+$C$19+$G$11/2.5+$E$15/2.5+$E$19/2.5)-($J$4+$E$11+$D$15+$D$19+$G$11/3+$E$15/3+$E$19/3))*($B$7/100)+($J$4+$E$11+$D$15+$D$19+$G$11/3+$E$15/3+$E$19/3))*(1-IF((I$32-$F$38)&lt;0,0,I$32-$F$38)/100)*VLOOKUP($F$3,$B$108:$C$123,2,FALSE)</f>
        <v>928.928</v>
      </c>
      <c r="J38" s="58">
        <f>RANK(I38,($I$26:$I$27,$I$33:$I$40,$I$46:$I$53))</f>
        <v>10</v>
      </c>
      <c r="K38" s="58">
        <f>((($J$3-8+$D$11+$C$15+$C$19+$G$11/2.5+$E$15/2.5+$E$19/2.5)-($J$4+$E$11+$D$15+$D$19+$G$11/3+$E$15/3+$E$19/3))*($B$7/100)+($J$4+$E$11+$D$15+$D$19+$G$11/3+$E$15/3+$E$19/3))*(1-IF((K$32-$F$38)&lt;0,0,K$32-$F$38)/100)*VLOOKUP($F$3,$B$108:$C$123,2,FALSE)</f>
        <v>854.61376</v>
      </c>
      <c r="L38" s="58">
        <f>RANK(K38,($K$26:$K$27,$K$33:$K$40,$K$46:$K$53))</f>
        <v>3</v>
      </c>
      <c r="M38" s="58">
        <f>((($J$3-8+$D$11+$C$15+$C$19+$G$11/2.5+$E$15/2.5+$E$19/2.5)-($J$4+$E$11+$D$15+$D$19+$G$11/3+$E$15/3+$E$19/3))*($B$7/100)+($J$4+$E$11+$D$15+$D$19+$G$11/3+$E$15/3+$E$19/3))*(1-IF((M$32-$F$38)&lt;0,0,M$32-$F$38)/100)*VLOOKUP($F$3,$B$108:$C$123,2,FALSE)</f>
        <v>761.72096</v>
      </c>
      <c r="N38" s="58">
        <f>RANK(M38,($M$26:$M$27,$M$33:$M$40,$M$46:$M$53))</f>
        <v>2</v>
      </c>
      <c r="O38" s="58">
        <f>((($J$3-8+$D$11+$C$15+$C$19+$G$11/2.5+$E$15/2.5+$E$19/2.5)-($J$4+$E$11+$D$15+$D$19+$G$11/3+$E$15/3+$E$19/3))*($B$7/100)+($J$4+$E$11+$D$15+$D$19+$G$11/3+$E$15/3+$E$19/3))*(1-IF((O$32-$F$38)&lt;0,0,O$32-$F$38)/100)*VLOOKUP($F$3,$B$108:$C$123,2,FALSE)</f>
        <v>668.82816</v>
      </c>
      <c r="P38" s="58">
        <f>RANK(O38,($O$26:$O$27,$O$33:$O$40,$O$46:$O$53))</f>
        <v>2</v>
      </c>
      <c r="Q38" s="58">
        <f>((($J$3-8+$D$11+$C$15+$C$19+$G$11/2.5+$E$15/2.5+$E$19/2.5)-($J$4+$E$11+$D$15+$D$19+$G$11/3+$E$15/3+$E$19/3))*($B$7/100)+($J$4+$E$11+$D$15+$D$19+$G$11/3+$E$15/3+$E$19/3))*(1-IF((Q$32-$F$38)&lt;0,0,Q$32-$F$38)/100)*VLOOKUP($F$3,$B$108:$C$123,2,FALSE)</f>
        <v>575.9353600000001</v>
      </c>
      <c r="R38" s="58">
        <f>RANK(Q38,($Q$26:$Q$27,$Q$33:$Q$40,$Q$46:$Q$53))</f>
        <v>2</v>
      </c>
      <c r="S38" s="58">
        <f>((($J$3-8+$D$11+$C$15+$C$19+$G$11/2.5+$E$15/2.5+$E$19/2.5)-($J$4+$E$11+$D$15+$D$19+$G$11/3+$E$15/3+$E$19/3))*($B$7/100)+($J$4+$E$11+$D$15+$D$19+$G$11/3+$E$15/3+$E$19/3))*(1-IF((S$32-$F$38)&lt;0,0,S$32-$F$38)/100)*VLOOKUP($F$3,$B$108:$C$123,2,FALSE)</f>
        <v>483.04256000000004</v>
      </c>
      <c r="T38" s="58">
        <f>RANK(S38,($S$26:$S$27,$S$33:$S$40,$S$46:$S$53))</f>
        <v>3</v>
      </c>
      <c r="U38" s="58">
        <f>((($J$3-8+$D$11+$C$15+$C$19+$G$11/2.5+$E$15/2.5+$E$19/2.5)-($J$4+$E$11+$D$15+$D$19+$G$11/3+$E$15/3+$E$19/3))*($B$7/100)+($J$4+$E$11+$D$15+$D$19+$G$11/3+$E$15/3+$E$19/3))*(1-IF((U$32-$F$38)&lt;0,0,U$32-$F$38)/100)*VLOOKUP($F$3,$B$108:$C$123,2,FALSE)</f>
        <v>390.1497600000001</v>
      </c>
      <c r="V38" s="58">
        <f>RANK(U38,($U$26:$U$27,$U$33:$U$40,$U$46:$U$53))</f>
        <v>3</v>
      </c>
      <c r="W38" s="58">
        <f>((($J$3-8+$D$11+$C$15+$C$19+$G$11/2.5+$E$15/2.5+$E$19/2.5)-($J$4+$E$11+$D$15+$D$19+$G$11/3+$E$15/3+$E$19/3))*($B$7/100)+($J$4+$E$11+$D$15+$D$19+$G$11/3+$E$15/3+$E$19/3))*(1-IF((W$32-$F$38)&lt;0,0,W$32-$F$38)/100)*VLOOKUP($F$3,$B$108:$C$123,2,FALSE)</f>
        <v>297.25695999999994</v>
      </c>
      <c r="X38" s="58">
        <f>RANK(W38,($W$26:$W$27,$W$33:$W$40,$W$46:$W$53))</f>
        <v>4</v>
      </c>
      <c r="Y38" s="58">
        <f>((($J$3-8+$D$11+$C$15+$C$19+$G$11/2.5+$E$15/2.5+$E$19/2.5)-($J$4+$E$11+$D$15+$D$19+$G$11/3+$E$15/3+$E$19/3))*($B$7/100)+($J$4+$E$11+$D$15+$D$19+$G$11/3+$E$15/3+$E$19/3))*(1-IF((Y$32-$F$38)&lt;0,0,Y$32-$F$38)/100)*VLOOKUP($F$3,$B$108:$C$123,2,FALSE)</f>
        <v>204.36415999999997</v>
      </c>
      <c r="Z38" s="58">
        <f>RANK(Y38,($Y$26:$Y$27,$Y$33:$Y$40,$Y$46:$Y$53))</f>
        <v>5</v>
      </c>
      <c r="AA38" s="58">
        <f>((($J$3-8+$D$11+$C$15+$C$19+$G$11/2.5+$E$15/2.5+$E$19/2.5)-($J$4+$E$11+$D$15+$D$19+$G$11/3+$E$15/3+$E$19/3))*($B$7/100)+($J$4+$E$11+$D$15+$D$19+$G$11/3+$E$15/3+$E$19/3))*(1-IF((AA$32-$F$38)&lt;0,0,AA$32-$F$38)/100)*VLOOKUP($F$3,$B$108:$C$123,2,FALSE)</f>
        <v>120.76064000000001</v>
      </c>
      <c r="AB38" s="59">
        <f>RANK(AA38,($AA$26:$AA$27,$AA$33:$AA$40,$AA$46:$AA$53))</f>
        <v>5</v>
      </c>
    </row>
    <row r="39" spans="1:28" ht="15" thickBot="1" thickTop="1">
      <c r="A39" s="27">
        <v>9</v>
      </c>
      <c r="B39" s="121" t="str">
        <f>B15&amp;B20&amp;B10</f>
        <v>ブラインドメダルナイトランス（248式）</v>
      </c>
      <c r="C39" s="121"/>
      <c r="D39" s="123"/>
      <c r="E39" s="33">
        <f>$F$10+F15+F20</f>
        <v>7</v>
      </c>
      <c r="F39" s="34">
        <f t="shared" si="0"/>
        <v>14</v>
      </c>
      <c r="G39" s="58">
        <f>((($J$3-8+$D$10+$C$15+$C$20+$G$10/2.5+$E$15/2.5+$E$20/2.5)-($J$4+$E$10+$D$15+$D$20+$G$10/3+$E$15/3+$E$20/3))*($B$7/100)+($J$4+$E$10+$D$15+$D$20+$G$10/3+$E$15/3+$E$20/3))*(1-IF((G$32-$F$39)&lt;0,0,G$32-$F$39)/100)*VLOOKUP($F$3,$B$108:$C$123,2,FALSE)</f>
        <v>879.2</v>
      </c>
      <c r="H39" s="58">
        <f>RANK(G39,($G$26:$G$27,$G$33:$G$40,$G$46:$G$53))</f>
        <v>16</v>
      </c>
      <c r="I39" s="58">
        <f>((($J$3-8+$D$10+$C$15+$C$20+$G$10/2.5+$E$15/2.5+$E$20/2.5)-($J$4+$E$10+$D$15+$D$20+$G$10/3+$E$15/3+$E$20/3))*($B$7/100)+($J$4+$E$10+$D$15+$D$20+$G$10/3+$E$15/3+$E$20/3))*(1-IF((I$32-$F$39)&lt;0,0,I$32-$F$39)/100)*VLOOKUP($F$3,$B$108:$C$123,2,FALSE)</f>
        <v>879.2</v>
      </c>
      <c r="J39" s="58">
        <f>RANK(I39,($I$26:$I$27,$I$33:$I$40,$I$46:$I$53))</f>
        <v>16</v>
      </c>
      <c r="K39" s="58">
        <f>((($J$3-8+$D$10+$C$15+$C$20+$G$10/2.5+$E$15/2.5+$E$20/2.5)-($J$4+$E$10+$D$15+$D$20+$G$10/3+$E$15/3+$E$20/3))*($B$7/100)+($J$4+$E$10+$D$15+$D$20+$G$10/3+$E$15/3+$E$20/3))*(1-IF((K$32-$F$39)&lt;0,0,K$32-$F$39)/100)*VLOOKUP($F$3,$B$108:$C$123,2,FALSE)</f>
        <v>826.448</v>
      </c>
      <c r="L39" s="58">
        <f>RANK(K39,($K$26:$K$27,$K$33:$K$40,$K$46:$K$53))</f>
        <v>15</v>
      </c>
      <c r="M39" s="58">
        <f>((($J$3-8+$D$10+$C$15+$C$20+$G$10/2.5+$E$15/2.5+$E$20/2.5)-($J$4+$E$10+$D$15+$D$20+$G$10/3+$E$15/3+$E$20/3))*($B$7/100)+($J$4+$E$10+$D$15+$D$20+$G$10/3+$E$15/3+$E$20/3))*(1-IF((M$32-$F$39)&lt;0,0,M$32-$F$39)/100)*VLOOKUP($F$3,$B$108:$C$123,2,FALSE)</f>
        <v>738.528</v>
      </c>
      <c r="N39" s="58">
        <f>RANK(M39,($M$26:$M$27,$M$33:$M$40,$M$46:$M$53))</f>
        <v>15</v>
      </c>
      <c r="O39" s="58">
        <f>((($J$3-8+$D$10+$C$15+$C$20+$G$10/2.5+$E$15/2.5+$E$20/2.5)-($J$4+$E$10+$D$15+$D$20+$G$10/3+$E$15/3+$E$20/3))*($B$7/100)+($J$4+$E$10+$D$15+$D$20+$G$10/3+$E$15/3+$E$20/3))*(1-IF((O$32-$F$39)&lt;0,0,O$32-$F$39)/100)*VLOOKUP($F$3,$B$108:$C$123,2,FALSE)</f>
        <v>650.6080000000001</v>
      </c>
      <c r="P39" s="58">
        <f>RANK(O39,($O$26:$O$27,$O$33:$O$40,$O$46:$O$53))</f>
        <v>11</v>
      </c>
      <c r="Q39" s="58">
        <f>((($J$3-8+$D$10+$C$15+$C$20+$G$10/2.5+$E$15/2.5+$E$20/2.5)-($J$4+$E$10+$D$15+$D$20+$G$10/3+$E$15/3+$E$20/3))*($B$7/100)+($J$4+$E$10+$D$15+$D$20+$G$10/3+$E$15/3+$E$20/3))*(1-IF((Q$32-$F$39)&lt;0,0,Q$32-$F$39)/100)*VLOOKUP($F$3,$B$108:$C$123,2,FALSE)</f>
        <v>562.6880000000001</v>
      </c>
      <c r="R39" s="58">
        <f>RANK(Q39,($Q$26:$Q$27,$Q$33:$Q$40,$Q$46:$Q$53))</f>
        <v>7</v>
      </c>
      <c r="S39" s="58">
        <f>((($J$3-8+$D$10+$C$15+$C$20+$G$10/2.5+$E$15/2.5+$E$20/2.5)-($J$4+$E$10+$D$15+$D$20+$G$10/3+$E$15/3+$E$20/3))*($B$7/100)+($J$4+$E$10+$D$15+$D$20+$G$10/3+$E$15/3+$E$20/3))*(1-IF((S$32-$F$39)&lt;0,0,S$32-$F$39)/100)*VLOOKUP($F$3,$B$108:$C$123,2,FALSE)</f>
        <v>474.76800000000003</v>
      </c>
      <c r="T39" s="58">
        <f>RANK(S39,($S$26:$S$27,$S$33:$S$40,$S$46:$S$53))</f>
        <v>5</v>
      </c>
      <c r="U39" s="58">
        <f>((($J$3-8+$D$10+$C$15+$C$20+$G$10/2.5+$E$15/2.5+$E$20/2.5)-($J$4+$E$10+$D$15+$D$20+$G$10/3+$E$15/3+$E$20/3))*($B$7/100)+($J$4+$E$10+$D$15+$D$20+$G$10/3+$E$15/3+$E$20/3))*(1-IF((U$32-$F$39)&lt;0,0,U$32-$F$39)/100)*VLOOKUP($F$3,$B$108:$C$123,2,FALSE)</f>
        <v>386.848</v>
      </c>
      <c r="V39" s="58">
        <f>RANK(U39,($U$26:$U$27,$U$33:$U$40,$U$46:$U$53))</f>
        <v>4</v>
      </c>
      <c r="W39" s="58">
        <f>((($J$3-8+$D$10+$C$15+$C$20+$G$10/2.5+$E$15/2.5+$E$20/2.5)-($J$4+$E$10+$D$15+$D$20+$G$10/3+$E$15/3+$E$20/3))*($B$7/100)+($J$4+$E$10+$D$15+$D$20+$G$10/3+$E$15/3+$E$20/3))*(1-IF((W$32-$F$39)&lt;0,0,W$32-$F$39)/100)*VLOOKUP($F$3,$B$108:$C$123,2,FALSE)</f>
        <v>298.928</v>
      </c>
      <c r="X39" s="58">
        <f>RANK(W39,($W$26:$W$27,$W$33:$W$40,$W$46:$W$53))</f>
        <v>3</v>
      </c>
      <c r="Y39" s="58">
        <f>((($J$3-8+$D$10+$C$15+$C$20+$G$10/2.5+$E$15/2.5+$E$20/2.5)-($J$4+$E$10+$D$15+$D$20+$G$10/3+$E$15/3+$E$20/3))*($B$7/100)+($J$4+$E$10+$D$15+$D$20+$G$10/3+$E$15/3+$E$20/3))*(1-IF((Y$32-$F$39)&lt;0,0,Y$32-$F$39)/100)*VLOOKUP($F$3,$B$108:$C$123,2,FALSE)</f>
        <v>211.008</v>
      </c>
      <c r="Z39" s="58">
        <f>RANK(Y39,($Y$26:$Y$27,$Y$33:$Y$40,$Y$46:$Y$53))</f>
        <v>3</v>
      </c>
      <c r="AA39" s="58">
        <f>((($J$3-8+$D$10+$C$15+$C$20+$G$10/2.5+$E$15/2.5+$E$20/2.5)-($J$4+$E$10+$D$15+$D$20+$G$10/3+$E$15/3+$E$20/3))*($B$7/100)+($J$4+$E$10+$D$15+$D$20+$G$10/3+$E$15/3+$E$20/3))*(1-IF((AA$32-$F$39)&lt;0,0,AA$32-$F$39)/100)*VLOOKUP($F$3,$B$108:$C$123,2,FALSE)</f>
        <v>131.88000000000002</v>
      </c>
      <c r="AB39" s="59">
        <f>RANK(AA39,($AA$26:$AA$27,$AA$33:$AA$40,$AA$46:$AA$53))</f>
        <v>3</v>
      </c>
    </row>
    <row r="40" spans="1:28" ht="15" thickBot="1" thickTop="1">
      <c r="A40" s="28">
        <v>10</v>
      </c>
      <c r="B40" s="115" t="str">
        <f>B15&amp;B20&amp;B11</f>
        <v>ブラインドメダルライオンクローランス（254式）</v>
      </c>
      <c r="C40" s="115"/>
      <c r="D40" s="120"/>
      <c r="E40" s="35">
        <f>$F$11+F15+F20</f>
        <v>5</v>
      </c>
      <c r="F40" s="36">
        <f t="shared" si="0"/>
        <v>10</v>
      </c>
      <c r="G40" s="60">
        <f>((($J$3-8+$D$11+$C$15+$C$20+$G$11/2.5+$E$15/2.5+$E$20/2.5)-($J$4+$E$11+$D$15+$D$20+$G$11/3+$E$15/3+$E$20/3))*($B$7/100)+($J$4+$E$11+$D$15+$D$20+$G$11/3+$E$15/3+$E$20/3))*(1-IF((G$32-$F$40)&lt;0,0,G$32-$F$40)/100)*VLOOKUP($F$3,$B$108:$C$123,2,FALSE)</f>
        <v>944.2879999999999</v>
      </c>
      <c r="H40" s="60">
        <f>RANK(G40,($G$26:$G$27,$G$33:$G$40,$G$46:$G$53))</f>
        <v>8</v>
      </c>
      <c r="I40" s="60">
        <f>((($J$3-8+$D$11+$C$15+$C$20+$G$11/2.5+$E$15/2.5+$E$20/2.5)-($J$4+$E$11+$D$15+$D$20+$G$11/3+$E$15/3+$E$20/3))*($B$7/100)+($J$4+$E$11+$D$15+$D$20+$G$11/3+$E$15/3+$E$20/3))*(1-IF((I$32-$F$40)&lt;0,0,I$32-$F$40)/100)*VLOOKUP($F$3,$B$108:$C$123,2,FALSE)</f>
        <v>944.2879999999999</v>
      </c>
      <c r="J40" s="60">
        <f>RANK(I40,($I$26:$I$27,$I$33:$I$40,$I$46:$I$53))</f>
        <v>5</v>
      </c>
      <c r="K40" s="60">
        <f>((($J$3-8+$D$11+$C$15+$C$20+$G$11/2.5+$E$15/2.5+$E$20/2.5)-($J$4+$E$11+$D$15+$D$20+$G$11/3+$E$15/3+$E$20/3))*($B$7/100)+($J$4+$E$11+$D$15+$D$20+$G$11/3+$E$15/3+$E$20/3))*(1-IF((K$32-$F$40)&lt;0,0,K$32-$F$40)/100)*VLOOKUP($F$3,$B$108:$C$123,2,FALSE)</f>
        <v>849.8592</v>
      </c>
      <c r="L40" s="60">
        <f>RANK(K40,($K$26:$K$27,$K$33:$K$40,$K$46:$K$53))</f>
        <v>6</v>
      </c>
      <c r="M40" s="60">
        <f>((($J$3-8+$D$11+$C$15+$C$20+$G$11/2.5+$E$15/2.5+$E$20/2.5)-($J$4+$E$11+$D$15+$D$20+$G$11/3+$E$15/3+$E$20/3))*($B$7/100)+($J$4+$E$11+$D$15+$D$20+$G$11/3+$E$15/3+$E$20/3))*(1-IF((M$32-$F$40)&lt;0,0,M$32-$F$40)/100)*VLOOKUP($F$3,$B$108:$C$123,2,FALSE)</f>
        <v>755.4304000000001</v>
      </c>
      <c r="N40" s="60">
        <f>RANK(M40,($M$26:$M$27,$M$33:$M$40,$M$46:$M$53))</f>
        <v>5</v>
      </c>
      <c r="O40" s="60">
        <f>((($J$3-8+$D$11+$C$15+$C$20+$G$11/2.5+$E$15/2.5+$E$20/2.5)-($J$4+$E$11+$D$15+$D$20+$G$11/3+$E$15/3+$E$20/3))*($B$7/100)+($J$4+$E$11+$D$15+$D$20+$G$11/3+$E$15/3+$E$20/3))*(1-IF((O$32-$F$40)&lt;0,0,O$32-$F$40)/100)*VLOOKUP($F$3,$B$108:$C$123,2,FALSE)</f>
        <v>661.0015999999999</v>
      </c>
      <c r="P40" s="60">
        <f>RANK(O40,($O$26:$O$27,$O$33:$O$40,$O$46:$O$53))</f>
        <v>5</v>
      </c>
      <c r="Q40" s="60">
        <f>((($J$3-8+$D$11+$C$15+$C$20+$G$11/2.5+$E$15/2.5+$E$20/2.5)-($J$4+$E$11+$D$15+$D$20+$G$11/3+$E$15/3+$E$20/3))*($B$7/100)+($J$4+$E$11+$D$15+$D$20+$G$11/3+$E$15/3+$E$20/3))*(1-IF((Q$32-$F$40)&lt;0,0,Q$32-$F$40)/100)*VLOOKUP($F$3,$B$108:$C$123,2,FALSE)</f>
        <v>566.5727999999999</v>
      </c>
      <c r="R40" s="60">
        <f>RANK(Q40,($Q$26:$Q$27,$Q$33:$Q$40,$Q$46:$Q$53))</f>
        <v>6</v>
      </c>
      <c r="S40" s="60">
        <f>((($J$3-8+$D$11+$C$15+$C$20+$G$11/2.5+$E$15/2.5+$E$20/2.5)-($J$4+$E$11+$D$15+$D$20+$G$11/3+$E$15/3+$E$20/3))*($B$7/100)+($J$4+$E$11+$D$15+$D$20+$G$11/3+$E$15/3+$E$20/3))*(1-IF((S$32-$F$40)&lt;0,0,S$32-$F$40)/100)*VLOOKUP($F$3,$B$108:$C$123,2,FALSE)</f>
        <v>472.14399999999995</v>
      </c>
      <c r="T40" s="60">
        <f>RANK(S40,($S$26:$S$27,$S$33:$S$40,$S$46:$S$53))</f>
        <v>7</v>
      </c>
      <c r="U40" s="60">
        <f>((($J$3-8+$D$11+$C$15+$C$20+$G$11/2.5+$E$15/2.5+$E$20/2.5)-($J$4+$E$11+$D$15+$D$20+$G$11/3+$E$15/3+$E$20/3))*($B$7/100)+($J$4+$E$11+$D$15+$D$20+$G$11/3+$E$15/3+$E$20/3))*(1-IF((U$32-$F$40)&lt;0,0,U$32-$F$40)/100)*VLOOKUP($F$3,$B$108:$C$123,2,FALSE)</f>
        <v>377.71520000000004</v>
      </c>
      <c r="V40" s="60">
        <f>RANK(U40,($U$26:$U$27,$U$33:$U$40,$U$46:$U$53))</f>
        <v>7</v>
      </c>
      <c r="W40" s="60">
        <f>((($J$3-8+$D$11+$C$15+$C$20+$G$11/2.5+$E$15/2.5+$E$20/2.5)-($J$4+$E$11+$D$15+$D$20+$G$11/3+$E$15/3+$E$20/3))*($B$7/100)+($J$4+$E$11+$D$15+$D$20+$G$11/3+$E$15/3+$E$20/3))*(1-IF((W$32-$F$40)&lt;0,0,W$32-$F$40)/100)*VLOOKUP($F$3,$B$108:$C$123,2,FALSE)</f>
        <v>283.2864</v>
      </c>
      <c r="X40" s="60">
        <f>RANK(W40,($W$26:$W$27,$W$33:$W$40,$W$46:$W$53))</f>
        <v>7</v>
      </c>
      <c r="Y40" s="60">
        <f>((($J$3-8+$D$11+$C$15+$C$20+$G$11/2.5+$E$15/2.5+$E$20/2.5)-($J$4+$E$11+$D$15+$D$20+$G$11/3+$E$15/3+$E$20/3))*($B$7/100)+($J$4+$E$11+$D$15+$D$20+$G$11/3+$E$15/3+$E$20/3))*(1-IF((Y$32-$F$40)&lt;0,0,Y$32-$F$40)/100)*VLOOKUP($F$3,$B$108:$C$123,2,FALSE)</f>
        <v>188.85759999999993</v>
      </c>
      <c r="Z40" s="60">
        <f>RANK(Y40,($Y$26:$Y$27,$Y$33:$Y$40,$Y$46:$Y$53))</f>
        <v>8</v>
      </c>
      <c r="AA40" s="60">
        <f>((($J$3-8+$D$11+$C$15+$C$20+$G$11/2.5+$E$15/2.5+$E$20/2.5)-($J$4+$E$11+$D$15+$D$20+$G$11/3+$E$15/3+$E$20/3))*($B$7/100)+($J$4+$E$11+$D$15+$D$20+$G$11/3+$E$15/3+$E$20/3))*(1-IF((AA$32-$F$40)&lt;0,0,AA$32-$F$40)/100)*VLOOKUP($F$3,$B$108:$C$123,2,FALSE)</f>
        <v>103.87167999999998</v>
      </c>
      <c r="AB40" s="25">
        <f>RANK(AA40,($AA$26:$AA$27,$AA$33:$AA$40,$AA$46:$AA$53))</f>
        <v>8</v>
      </c>
    </row>
    <row r="41" spans="1:17" ht="13.5">
      <c r="A41" s="10"/>
      <c r="B41" s="7"/>
      <c r="C41" s="7"/>
      <c r="D41" s="7"/>
      <c r="E41" s="7"/>
      <c r="F41" s="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3.5">
      <c r="A42" s="10"/>
      <c r="B42" s="7"/>
      <c r="C42" s="7"/>
      <c r="D42" s="7"/>
      <c r="E42" s="7"/>
      <c r="F42" s="7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5" ht="14.25" thickBot="1">
      <c r="B43" s="117" t="s">
        <v>39</v>
      </c>
      <c r="C43" s="117"/>
      <c r="D43" s="117"/>
      <c r="E43" s="2"/>
    </row>
    <row r="44" spans="1:28" ht="14.25" thickBot="1">
      <c r="A44" s="147"/>
      <c r="B44" s="148"/>
      <c r="C44" s="148"/>
      <c r="D44" s="149"/>
      <c r="E44" s="118" t="s">
        <v>44</v>
      </c>
      <c r="F44" s="159" t="s">
        <v>17</v>
      </c>
      <c r="G44" s="110" t="s">
        <v>16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</row>
    <row r="45" spans="1:28" ht="14.25" thickBot="1">
      <c r="A45" s="150"/>
      <c r="B45" s="151"/>
      <c r="C45" s="151"/>
      <c r="D45" s="152"/>
      <c r="E45" s="119"/>
      <c r="F45" s="160"/>
      <c r="G45" s="109">
        <v>0</v>
      </c>
      <c r="H45" s="109"/>
      <c r="I45" s="109">
        <v>10</v>
      </c>
      <c r="J45" s="109"/>
      <c r="K45" s="109">
        <v>20</v>
      </c>
      <c r="L45" s="109"/>
      <c r="M45" s="109">
        <v>30</v>
      </c>
      <c r="N45" s="109"/>
      <c r="O45" s="109">
        <v>40</v>
      </c>
      <c r="P45" s="109"/>
      <c r="Q45" s="109">
        <v>50</v>
      </c>
      <c r="R45" s="109"/>
      <c r="S45" s="109">
        <v>60</v>
      </c>
      <c r="T45" s="109"/>
      <c r="U45" s="109">
        <v>70</v>
      </c>
      <c r="V45" s="109"/>
      <c r="W45" s="109">
        <v>80</v>
      </c>
      <c r="X45" s="109"/>
      <c r="Y45" s="109">
        <v>90</v>
      </c>
      <c r="Z45" s="109"/>
      <c r="AA45" s="109">
        <v>99</v>
      </c>
      <c r="AB45" s="161"/>
    </row>
    <row r="46" spans="1:28" ht="15" thickBot="1" thickTop="1">
      <c r="A46" s="26">
        <v>11</v>
      </c>
      <c r="B46" s="104" t="str">
        <f>B16&amp;B19&amp;$B$10</f>
        <v>リッチ貫通ナイトランス（248式）</v>
      </c>
      <c r="C46" s="104"/>
      <c r="D46" s="105"/>
      <c r="E46" s="31">
        <f>$F$10+F16+F19</f>
        <v>6</v>
      </c>
      <c r="F46" s="32">
        <f aca="true" t="shared" si="1" ref="F46:F53">IF(E46=8,16,IF(E46=7,14,IF(E46=6,12,IF(E46=5,10,IF(E46=4,8,IF(E46=3,6,IF(E46=2,4,IF(E46=1,2,0))))))))</f>
        <v>12</v>
      </c>
      <c r="G46" s="58">
        <f>((($J$3-8+$D$10+$C$16+$C$19+$G$10/2.5+$E$16/2.5+$E$19/2.5)-($J$4+$E$10+$D$16+$D$19+$G$10/3+$E$16/3+$E$19/3))*($B$7/100)+($J$4+$E$10+$D$16+$D$19+$G$10/3+$E$16/3+$E$19/3))*(1-IF((G$45-$F$46)&lt;0,0,G$32-$F$33)/100)*VLOOKUP($F$3,$B$108:$C$123,2,FALSE)</f>
        <v>901.44</v>
      </c>
      <c r="H46" s="58">
        <f>RANK(G46,($G$26:$G$27,$G$33:$G$40,$G$46:$G$53))</f>
        <v>14</v>
      </c>
      <c r="I46" s="58">
        <f>((($J$3-8+$D$10+$C$16+$C$19+$G$10/2.5+$E$16/2.5+$E$19/2.5)-($J$4+$E$10+$D$16+$D$19+$G$10/3+$E$16/3+$E$19/3))*($B$7/100)+($J$4+$E$10+$D$16+$D$19+$G$10/3+$E$16/3+$E$19/3))*(1-IF((I$45-$F$46)&lt;0,0,I$32-$F$33)/100)*VLOOKUP($F$3,$B$108:$C$123,2,FALSE)</f>
        <v>901.44</v>
      </c>
      <c r="J46" s="58">
        <f>RANK(I46,($I$26:$I$27,$I$33:$I$40,$I$46:$I$53))</f>
        <v>14</v>
      </c>
      <c r="K46" s="58">
        <f>((($J$3-8+$D$10+$C$16+$C$19+$G$10/2.5+$E$16/2.5+$E$19/2.5)-($J$4+$E$10+$D$16+$D$19+$G$10/3+$E$16/3+$E$19/3))*($B$7/100)+($J$4+$E$10+$D$16+$D$19+$G$10/3+$E$16/3+$E$19/3))*(1-IF((K$45-$F$46)&lt;0,0,K$32-$F$33)/100)*VLOOKUP($F$3,$B$108:$C$123,2,FALSE)</f>
        <v>847.3536</v>
      </c>
      <c r="L46" s="58">
        <f>RANK(K46,($K$26:$K$27,$K$33:$K$40,$K$46:$K$53))</f>
        <v>7</v>
      </c>
      <c r="M46" s="58">
        <f>((($J$3-8+$D$10+$C$16+$C$19+$G$10/2.5+$E$16/2.5+$E$19/2.5)-($J$4+$E$10+$D$16+$D$19+$G$10/3+$E$16/3+$E$19/3))*($B$7/100)+($J$4+$E$10+$D$16+$D$19+$G$10/3+$E$16/3+$E$19/3))*(1-IF((M$45-$F$46)&lt;0,0,M$32-$F$33)/100)*VLOOKUP($F$3,$B$108:$C$123,2,FALSE)</f>
        <v>757.2096</v>
      </c>
      <c r="N46" s="58">
        <f>RANK(M46,($M$26:$M$27,$M$33:$M$40,$M$46:$M$53))</f>
        <v>3</v>
      </c>
      <c r="O46" s="58">
        <f>((($J$3-8+$D$10+$C$16+$C$19+$G$10/2.5+$E$16/2.5+$E$19/2.5)-($J$4+$E$10+$D$16+$D$19+$G$10/3+$E$16/3+$E$19/3))*($B$7/100)+($J$4+$E$10+$D$16+$D$19+$G$10/3+$E$16/3+$E$19/3))*(1-IF((O$45-$F$46)&lt;0,0,O$32-$F$33)/100)*VLOOKUP($F$3,$B$108:$C$123,2,FALSE)</f>
        <v>667.0656</v>
      </c>
      <c r="P46" s="58">
        <f>RANK(O46,($O$26:$O$27,$O$33:$O$40,$O$46:$O$53))</f>
        <v>3</v>
      </c>
      <c r="Q46" s="58">
        <f>((($J$3-8+$D$10+$C$16+$C$19+$G$10/2.5+$E$16/2.5+$E$19/2.5)-($J$4+$E$10+$D$16+$D$19+$G$10/3+$E$16/3+$E$19/3))*($B$7/100)+($J$4+$E$10+$D$16+$D$19+$G$10/3+$E$16/3+$E$19/3))*(1-IF((Q$45-$F$46)&lt;0,0,Q$32-$F$33)/100)*VLOOKUP($F$3,$B$108:$C$123,2,FALSE)</f>
        <v>576.9216</v>
      </c>
      <c r="R46" s="58">
        <f>RANK(Q46,($Q$26:$Q$27,$Q$33:$Q$40,$Q$46:$Q$53))</f>
        <v>1</v>
      </c>
      <c r="S46" s="58">
        <f>((($J$3-8+$D$10+$C$16+$C$19+$G$10/2.5+$E$16/2.5+$E$19/2.5)-($J$4+$E$10+$D$16+$D$19+$G$10/3+$E$16/3+$E$19/3))*($B$7/100)+($J$4+$E$10+$D$16+$D$19+$G$10/3+$E$16/3+$E$19/3))*(1-IF((S$45-$F$46)&lt;0,0,S$32-$F$33)/100)*VLOOKUP($F$3,$B$108:$C$123,2,FALSE)</f>
        <v>486.7776</v>
      </c>
      <c r="T46" s="58">
        <f>RANK(S46,($S$26:$S$27,$S$33:$S$40,$S$46:$S$53))</f>
        <v>1</v>
      </c>
      <c r="U46" s="58">
        <f>((($J$3-8+$D$10+$C$16+$C$19+$G$10/2.5+$E$16/2.5+$E$19/2.5)-($J$4+$E$10+$D$16+$D$19+$G$10/3+$E$16/3+$E$19/3))*($B$7/100)+($J$4+$E$10+$D$16+$D$19+$G$10/3+$E$16/3+$E$19/3))*(1-IF((U$45-$F$46)&lt;0,0,U$32-$F$33)/100)*VLOOKUP($F$3,$B$108:$C$123,2,FALSE)</f>
        <v>396.63359999999994</v>
      </c>
      <c r="V46" s="58">
        <f>RANK(U46,($U$26:$U$27,$U$33:$U$40,$U$46:$U$53))</f>
        <v>2</v>
      </c>
      <c r="W46" s="58">
        <f>((($J$3-8+$D$10+$C$16+$C$19+$G$10/2.5+$E$16/2.5+$E$19/2.5)-($J$4+$E$10+$D$16+$D$19+$G$10/3+$E$16/3+$E$19/3))*($B$7/100)+($J$4+$E$10+$D$16+$D$19+$G$10/3+$E$16/3+$E$19/3))*(1-IF((W$45-$F$46)&lt;0,0,W$32-$F$33)/100)*VLOOKUP($F$3,$B$108:$C$123,2,FALSE)</f>
        <v>306.4896</v>
      </c>
      <c r="X46" s="58">
        <f>RANK(W46,($W$26:$W$27,$W$33:$W$40,$W$46:$W$53))</f>
        <v>2</v>
      </c>
      <c r="Y46" s="58">
        <f>((($J$3-8+$D$10+$C$16+$C$19+$G$10/2.5+$E$16/2.5+$E$19/2.5)-($J$4+$E$10+$D$16+$D$19+$G$10/3+$E$16/3+$E$19/3))*($B$7/100)+($J$4+$E$10+$D$16+$D$19+$G$10/3+$E$16/3+$E$19/3))*(1-IF((Y$45-$F$46)&lt;0,0,Y$32-$F$33)/100)*VLOOKUP($F$3,$B$108:$C$123,2,FALSE)</f>
        <v>216.34560000000002</v>
      </c>
      <c r="Z46" s="58">
        <f>RANK(Y46,($Y$26:$Y$27,$Y$33:$Y$40,$Y$46:$Y$53))</f>
        <v>2</v>
      </c>
      <c r="AA46" s="58">
        <f>((($J$3-8+$D$10+$C$16+$C$19+$G$10/2.5+$E$16/2.5+$E$19/2.5)-($J$4+$E$10+$D$16+$D$19+$G$10/3+$E$16/3+$E$19/3))*($B$7/100)+($J$4+$E$10+$D$16+$D$19+$G$10/3+$E$16/3+$E$19/3))*(1-IF((AA$45-$F$46)&lt;0,0,AA$32-$F$33)/100)*VLOOKUP($F$3,$B$108:$C$123,2,FALSE)</f>
        <v>135.216</v>
      </c>
      <c r="AB46" s="59">
        <f>RANK(AA46,($AA$26:$AA$27,$AA$33:$AA$40,$AA$46:$AA$53))</f>
        <v>2</v>
      </c>
    </row>
    <row r="47" spans="1:28" ht="15" thickBot="1" thickTop="1">
      <c r="A47" s="27">
        <v>12</v>
      </c>
      <c r="B47" s="121" t="str">
        <f>B16&amp;B19&amp;$B$11</f>
        <v>リッチ貫通ライオンクローランス（254式）</v>
      </c>
      <c r="C47" s="121"/>
      <c r="D47" s="122"/>
      <c r="E47" s="33">
        <f>$F$11+F16+F19</f>
        <v>4</v>
      </c>
      <c r="F47" s="34">
        <f t="shared" si="1"/>
        <v>8</v>
      </c>
      <c r="G47" s="58">
        <f>((($J$3-8+$D$11+$C$16+$C$19+$G$11/2.5+$E$16/2.5+$E$19/2.5)-($J$4+$E$11+$D$16+$D$19+$G$11/3+$E$16/3+$E$19/3))*($B$7/100)+($J$4+$E$11+$D$16+$D$19+$G$11/3+$E$16/3+$E$19/3))*(1-IF((G$45-$F$47)&lt;0,0,G$45-$F$47)/100)*VLOOKUP($F$3,$B$108:$C$123,2,FALSE)</f>
        <v>966.5279999999999</v>
      </c>
      <c r="H47" s="58">
        <f>RANK(G47,($G$26:$G$27,$G$33:$G$40,$G$46:$G$53))</f>
        <v>5</v>
      </c>
      <c r="I47" s="58">
        <f>((($J$3-8+$D$11+$C$16+$C$19+$G$11/2.5+$E$16/2.5+$E$19/2.5)-($J$4+$E$11+$D$16+$D$19+$G$11/3+$E$16/3+$E$19/3))*($B$7/100)+($J$4+$E$11+$D$16+$D$19+$G$11/3+$E$16/3+$E$19/3))*(1-IF((I$45-$F$47)&lt;0,0,I$45-$F$47)/100)*VLOOKUP($F$3,$B$108:$C$123,2,FALSE)</f>
        <v>947.1974399999999</v>
      </c>
      <c r="J47" s="58">
        <f>RANK(I47,($I$26:$I$27,$I$33:$I$40,$I$46:$I$53))</f>
        <v>4</v>
      </c>
      <c r="K47" s="58">
        <f>((($J$3-8+$D$11+$C$16+$C$19+$G$11/2.5+$E$16/2.5+$E$19/2.5)-($J$4+$E$11+$D$16+$D$19+$G$11/3+$E$16/3+$E$19/3))*($B$7/100)+($J$4+$E$11+$D$16+$D$19+$G$11/3+$E$16/3+$E$19/3))*(1-IF((K$45-$F$47)&lt;0,0,K$45-$F$47)/100)*VLOOKUP($F$3,$B$108:$C$123,2,FALSE)</f>
        <v>850.54464</v>
      </c>
      <c r="L47" s="58">
        <f>RANK(K47,($K$26:$K$27,$K$33:$K$40,$K$46:$K$53))</f>
        <v>5</v>
      </c>
      <c r="M47" s="58">
        <f>((($J$3-8+$D$11+$C$16+$C$19+$G$11/2.5+$E$16/2.5+$E$19/2.5)-($J$4+$E$11+$D$16+$D$19+$G$11/3+$E$16/3+$E$19/3))*($B$7/100)+($J$4+$E$11+$D$16+$D$19+$G$11/3+$E$16/3+$E$19/3))*(1-IF((M$45-$F$47)&lt;0,0,M$45-$F$47)/100)*VLOOKUP($F$3,$B$108:$C$123,2,FALSE)</f>
        <v>753.89184</v>
      </c>
      <c r="N47" s="58">
        <f>RANK(M47,($M$26:$M$27,$M$33:$M$40,$M$46:$M$53))</f>
        <v>6</v>
      </c>
      <c r="O47" s="58">
        <f>((($J$3-8+$D$11+$C$16+$C$19+$G$11/2.5+$E$16/2.5+$E$19/2.5)-($J$4+$E$11+$D$16+$D$19+$G$11/3+$E$16/3+$E$19/3))*($B$7/100)+($J$4+$E$11+$D$16+$D$19+$G$11/3+$E$16/3+$E$19/3))*(1-IF((O$45-$F$47)&lt;0,0,O$45-$F$47)/100)*VLOOKUP($F$3,$B$108:$C$123,2,FALSE)</f>
        <v>657.2390399999998</v>
      </c>
      <c r="P47" s="58">
        <f>RANK(O47,($O$26:$O$27,$O$33:$O$40,$O$46:$O$53))</f>
        <v>6</v>
      </c>
      <c r="Q47" s="58">
        <f>((($J$3-8+$D$11+$C$16+$C$19+$G$11/2.5+$E$16/2.5+$E$19/2.5)-($J$4+$E$11+$D$16+$D$19+$G$11/3+$E$16/3+$E$19/3))*($B$7/100)+($J$4+$E$11+$D$16+$D$19+$G$11/3+$E$16/3+$E$19/3))*(1-IF((Q$45-$F$47)&lt;0,0,Q$45-$F$47)/100)*VLOOKUP($F$3,$B$108:$C$123,2,FALSE)</f>
        <v>560.58624</v>
      </c>
      <c r="R47" s="58">
        <f>RANK(Q47,($Q$26:$Q$27,$Q$33:$Q$40,$Q$46:$Q$53))</f>
        <v>9</v>
      </c>
      <c r="S47" s="58">
        <f>((($J$3-8+$D$11+$C$16+$C$19+$G$11/2.5+$E$16/2.5+$E$19/2.5)-($J$4+$E$11+$D$16+$D$19+$G$11/3+$E$16/3+$E$19/3))*($B$7/100)+($J$4+$E$11+$D$16+$D$19+$G$11/3+$E$16/3+$E$19/3))*(1-IF((S$45-$F$47)&lt;0,0,S$45-$F$47)/100)*VLOOKUP($F$3,$B$108:$C$123,2,FALSE)</f>
        <v>463.9334399999999</v>
      </c>
      <c r="T47" s="58">
        <f>RANK(S47,($S$26:$S$27,$S$33:$S$40,$S$46:$S$53))</f>
        <v>10</v>
      </c>
      <c r="U47" s="58">
        <f>((($J$3-8+$D$11+$C$16+$C$19+$G$11/2.5+$E$16/2.5+$E$19/2.5)-($J$4+$E$11+$D$16+$D$19+$G$11/3+$E$16/3+$E$19/3))*($B$7/100)+($J$4+$E$11+$D$16+$D$19+$G$11/3+$E$16/3+$E$19/3))*(1-IF((U$45-$F$47)&lt;0,0,U$45-$F$47)/100)*VLOOKUP($F$3,$B$108:$C$123,2,FALSE)</f>
        <v>367.28063999999995</v>
      </c>
      <c r="V47" s="58">
        <f>RANK(U47,($U$26:$U$27,$U$33:$U$40,$U$46:$U$53))</f>
        <v>12</v>
      </c>
      <c r="W47" s="58">
        <f>((($J$3-8+$D$11+$C$16+$C$19+$G$11/2.5+$E$16/2.5+$E$19/2.5)-($J$4+$E$11+$D$16+$D$19+$G$11/3+$E$16/3+$E$19/3))*($B$7/100)+($J$4+$E$11+$D$16+$D$19+$G$11/3+$E$16/3+$E$19/3))*(1-IF((W$45-$F$47)&lt;0,0,W$45-$F$47)/100)*VLOOKUP($F$3,$B$108:$C$123,2,FALSE)</f>
        <v>270.62784</v>
      </c>
      <c r="X47" s="58">
        <f>RANK(W47,($W$26:$W$27,$W$33:$W$40,$W$46:$W$53))</f>
        <v>13</v>
      </c>
      <c r="Y47" s="58">
        <f>((($J$3-8+$D$11+$C$16+$C$19+$G$11/2.5+$E$16/2.5+$E$19/2.5)-($J$4+$E$11+$D$16+$D$19+$G$11/3+$E$16/3+$E$19/3))*($B$7/100)+($J$4+$E$11+$D$16+$D$19+$G$11/3+$E$16/3+$E$19/3))*(1-IF((Y$45-$F$47)&lt;0,0,Y$45-$F$47)/100)*VLOOKUP($F$3,$B$108:$C$123,2,FALSE)</f>
        <v>173.97504</v>
      </c>
      <c r="Z47" s="58">
        <f>RANK(Y47,($Y$26:$Y$27,$Y$33:$Y$40,$Y$46:$Y$53))</f>
        <v>13</v>
      </c>
      <c r="AA47" s="58">
        <f>((($J$3-8+$D$11+$C$16+$C$19+$G$11/2.5+$E$16/2.5+$E$19/2.5)-($J$4+$E$11+$D$16+$D$19+$G$11/3+$E$16/3+$E$19/3))*($B$7/100)+($J$4+$E$11+$D$16+$D$19+$G$11/3+$E$16/3+$E$19/3))*(1-IF((AA$45-$F$47)&lt;0,0,AA$45-$F$47)/100)*VLOOKUP($F$3,$B$108:$C$123,2,FALSE)</f>
        <v>86.98751999999996</v>
      </c>
      <c r="AB47" s="59">
        <f>RANK(AA47,($AA$26:$AA$27,$AA$33:$AA$40,$AA$46:$AA$53))</f>
        <v>13</v>
      </c>
    </row>
    <row r="48" spans="1:28" ht="15" thickBot="1" thickTop="1">
      <c r="A48" s="27">
        <v>13</v>
      </c>
      <c r="B48" s="121" t="str">
        <f>B16&amp;B20&amp;$B$10</f>
        <v>リッチメダルナイトランス（248式）</v>
      </c>
      <c r="C48" s="121"/>
      <c r="D48" s="122"/>
      <c r="E48" s="33">
        <f>$F$10+F16+F20</f>
        <v>5</v>
      </c>
      <c r="F48" s="34">
        <f t="shared" si="1"/>
        <v>10</v>
      </c>
      <c r="G48" s="58">
        <f>((($J$3-8+$D$10+$C$16+$C$20+$G$10/2.5+$E$16/2.5+$E$20/2.5)-($J$4+$E$10+$D$16+$D$20+$G$10/3+$E$16/3+$E$20/3))*($B$7/100)+($J$4+$E$10+$D$16+$D$20+$G$10/3+$E$16/3+$E$20/3))*(1-IF((G$45-$F$48)&lt;0,0,G$45-$F$48)/100)*VLOOKUP($F$3,$B$108:$C$123,2,FALSE)</f>
        <v>916.8</v>
      </c>
      <c r="H48" s="58">
        <f>RANK(G48,($G$26:$G$27,$G$33:$G$40,$G$46:$G$53))</f>
        <v>13</v>
      </c>
      <c r="I48" s="58">
        <f>((($J$3-8+$D$10+$C$16+$C$20+$G$10/2.5+$E$16/2.5+$E$20/2.5)-($J$4+$E$10+$D$16+$D$20+$G$10/3+$E$16/3+$E$20/3))*($B$7/100)+($J$4+$E$10+$D$16+$D$20+$G$10/3+$E$16/3+$E$20/3))*(1-IF((I$45-$F$48)&lt;0,0,I$45-$F$48)/100)*VLOOKUP($F$3,$B$108:$C$123,2,FALSE)</f>
        <v>916.8</v>
      </c>
      <c r="J48" s="58">
        <f>RANK(I48,($I$26:$I$27,$I$33:$I$40,$I$46:$I$53))</f>
        <v>13</v>
      </c>
      <c r="K48" s="58">
        <f>((($J$3-8+$D$10+$C$16+$C$20+$G$10/2.5+$E$16/2.5+$E$20/2.5)-($J$4+$E$10+$D$16+$D$20+$G$10/3+$E$16/3+$E$20/3))*($B$7/100)+($J$4+$E$10+$D$16+$D$20+$G$10/3+$E$16/3+$E$20/3))*(1-IF((K$45-$F$48)&lt;0,0,K$45-$F$48)/100)*VLOOKUP($F$3,$B$108:$C$123,2,FALSE)</f>
        <v>825.12</v>
      </c>
      <c r="L48" s="58">
        <f>RANK(K48,($K$26:$K$27,$K$33:$K$40,$K$46:$K$53))</f>
        <v>16</v>
      </c>
      <c r="M48" s="58">
        <f>((($J$3-8+$D$10+$C$16+$C$20+$G$10/2.5+$E$16/2.5+$E$20/2.5)-($J$4+$E$10+$D$16+$D$20+$G$10/3+$E$16/3+$E$20/3))*($B$7/100)+($J$4+$E$10+$D$16+$D$20+$G$10/3+$E$16/3+$E$20/3))*(1-IF((M$45-$F$48)&lt;0,0,M$45-$F$48)/100)*VLOOKUP($F$3,$B$108:$C$123,2,FALSE)</f>
        <v>733.44</v>
      </c>
      <c r="N48" s="58">
        <f>RANK(M48,($M$26:$M$27,$M$33:$M$40,$M$46:$M$53))</f>
        <v>16</v>
      </c>
      <c r="O48" s="58">
        <f>((($J$3-8+$D$10+$C$16+$C$20+$G$10/2.5+$E$16/2.5+$E$20/2.5)-($J$4+$E$10+$D$16+$D$20+$G$10/3+$E$16/3+$E$20/3))*($B$7/100)+($J$4+$E$10+$D$16+$D$20+$G$10/3+$E$16/3+$E$20/3))*(1-IF((O$45-$F$48)&lt;0,0,O$45-$F$48)/100)*VLOOKUP($F$3,$B$108:$C$123,2,FALSE)</f>
        <v>641.7599999999999</v>
      </c>
      <c r="P48" s="58">
        <f>RANK(O48,($O$26:$O$27,$O$33:$O$40,$O$46:$O$53))</f>
        <v>17</v>
      </c>
      <c r="Q48" s="58">
        <f>((($J$3-8+$D$10+$C$16+$C$20+$G$10/2.5+$E$16/2.5+$E$20/2.5)-($J$4+$E$10+$D$16+$D$20+$G$10/3+$E$16/3+$E$20/3))*($B$7/100)+($J$4+$E$10+$D$16+$D$20+$G$10/3+$E$16/3+$E$20/3))*(1-IF((Q$45-$F$48)&lt;0,0,Q$45-$F$48)/100)*VLOOKUP($F$3,$B$108:$C$123,2,FALSE)</f>
        <v>550.0799999999999</v>
      </c>
      <c r="R48" s="58">
        <f>RANK(Q48,($Q$26:$Q$27,$Q$33:$Q$40,$Q$46:$Q$53))</f>
        <v>16</v>
      </c>
      <c r="S48" s="58">
        <f>((($J$3-8+$D$10+$C$16+$C$20+$G$10/2.5+$E$16/2.5+$E$20/2.5)-($J$4+$E$10+$D$16+$D$20+$G$10/3+$E$16/3+$E$20/3))*($B$7/100)+($J$4+$E$10+$D$16+$D$20+$G$10/3+$E$16/3+$E$20/3))*(1-IF((S$45-$F$48)&lt;0,0,S$45-$F$48)/100)*VLOOKUP($F$3,$B$108:$C$123,2,FALSE)</f>
        <v>458.4</v>
      </c>
      <c r="T48" s="58">
        <f>RANK(S48,($S$26:$S$27,$S$33:$S$40,$S$46:$S$53))</f>
        <v>14</v>
      </c>
      <c r="U48" s="58">
        <f>((($J$3-8+$D$10+$C$16+$C$20+$G$10/2.5+$E$16/2.5+$E$20/2.5)-($J$4+$E$10+$D$16+$D$20+$G$10/3+$E$16/3+$E$20/3))*($B$7/100)+($J$4+$E$10+$D$16+$D$20+$G$10/3+$E$16/3+$E$20/3))*(1-IF((U$45-$F$48)&lt;0,0,U$45-$F$48)/100)*VLOOKUP($F$3,$B$108:$C$123,2,FALSE)</f>
        <v>366.72</v>
      </c>
      <c r="V48" s="58">
        <f>RANK(U48,($U$26:$U$27,$U$33:$U$40,$U$46:$U$53))</f>
        <v>13</v>
      </c>
      <c r="W48" s="58">
        <f>((($J$3-8+$D$10+$C$16+$C$20+$G$10/2.5+$E$16/2.5+$E$20/2.5)-($J$4+$E$10+$D$16+$D$20+$G$10/3+$E$16/3+$E$20/3))*($B$7/100)+($J$4+$E$10+$D$16+$D$20+$G$10/3+$E$16/3+$E$20/3))*(1-IF((W$45-$F$48)&lt;0,0,W$45-$F$48)/100)*VLOOKUP($F$3,$B$108:$C$123,2,FALSE)</f>
        <v>275.04</v>
      </c>
      <c r="X48" s="58">
        <f>RANK(W48,($W$26:$W$27,$W$33:$W$40,$W$46:$W$53))</f>
        <v>12</v>
      </c>
      <c r="Y48" s="58">
        <f>((($J$3-8+$D$10+$C$16+$C$20+$G$10/2.5+$E$16/2.5+$E$20/2.5)-($J$4+$E$10+$D$16+$D$20+$G$10/3+$E$16/3+$E$20/3))*($B$7/100)+($J$4+$E$10+$D$16+$D$20+$G$10/3+$E$16/3+$E$20/3))*(1-IF((Y$45-$F$48)&lt;0,0,Y$45-$F$48)/100)*VLOOKUP($F$3,$B$108:$C$123,2,FALSE)</f>
        <v>183.35999999999993</v>
      </c>
      <c r="Z48" s="58">
        <f>RANK(Y48,($Y$26:$Y$27,$Y$33:$Y$40,$Y$46:$Y$53))</f>
        <v>11</v>
      </c>
      <c r="AA48" s="58">
        <f>((($J$3-8+$D$10+$C$16+$C$20+$G$10/2.5+$E$16/2.5+$E$20/2.5)-($J$4+$E$10+$D$16+$D$20+$G$10/3+$E$16/3+$E$20/3))*($B$7/100)+($J$4+$E$10+$D$16+$D$20+$G$10/3+$E$16/3+$E$20/3))*(1-IF((AA$45-$F$48)&lt;0,0,AA$45-$F$48)/100)*VLOOKUP($F$3,$B$108:$C$123,2,FALSE)</f>
        <v>100.84799999999998</v>
      </c>
      <c r="AB48" s="59">
        <f>RANK(AA48,($AA$26:$AA$27,$AA$33:$AA$40,$AA$46:$AA$53))</f>
        <v>11</v>
      </c>
    </row>
    <row r="49" spans="1:28" ht="15" thickBot="1" thickTop="1">
      <c r="A49" s="29">
        <v>14</v>
      </c>
      <c r="B49" s="121" t="str">
        <f>B16&amp;B20&amp;$B$11</f>
        <v>リッチメダルライオンクローランス（254式）</v>
      </c>
      <c r="C49" s="121"/>
      <c r="D49" s="122"/>
      <c r="E49" s="33">
        <f>$F$11+F16+F20</f>
        <v>3</v>
      </c>
      <c r="F49" s="34">
        <f t="shared" si="1"/>
        <v>6</v>
      </c>
      <c r="G49" s="58">
        <f>((($J$3-8+$D$11+$C$16+$C$20+$G$11/2.5+$E$16/2.5+$E$20/2.5)-($J$4+$E$11+$D$16+$D$20+$G$11/3+$E$16/3+$E$20/3))*($B$7/100)+($J$4+$E$11+$D$16+$D$20+$G$11/3+$E$16/3+$E$20/3))*(1-IF((G$45-$F$49)&lt;0,0,G$45-$F$49)/100)*VLOOKUP($F$3,$B$108:$C$123,2,FALSE)</f>
        <v>981.8879999999999</v>
      </c>
      <c r="H49" s="58">
        <f>RANK(G49,($G$26:$G$27,$G$33:$G$40,$G$46:$G$53))</f>
        <v>4</v>
      </c>
      <c r="I49" s="58">
        <f>((($J$3-8+$D$11+$C$16+$C$20+$G$11/2.5+$E$16/2.5+$E$20/2.5)-($J$4+$E$11+$D$16+$D$20+$G$11/3+$E$16/3+$E$20/3))*($B$7/100)+($J$4+$E$11+$D$16+$D$20+$G$11/3+$E$16/3+$E$20/3))*(1-IF((I$45-$F$49)&lt;0,0,I$45-$F$49)/100)*VLOOKUP($F$3,$B$108:$C$123,2,FALSE)</f>
        <v>942.61248</v>
      </c>
      <c r="J49" s="58">
        <f>RANK(I49,($I$26:$I$27,$I$33:$I$40,$I$46:$I$53))</f>
        <v>6</v>
      </c>
      <c r="K49" s="58">
        <f>((($J$3-8+$D$11+$C$16+$C$20+$G$11/2.5+$E$16/2.5+$E$20/2.5)-($J$4+$E$11+$D$16+$D$20+$G$11/3+$E$16/3+$E$20/3))*($B$7/100)+($J$4+$E$11+$D$16+$D$20+$G$11/3+$E$16/3+$E$20/3))*(1-IF((K$45-$F$49)&lt;0,0,K$45-$F$49)/100)*VLOOKUP($F$3,$B$108:$C$123,2,FALSE)</f>
        <v>844.42368</v>
      </c>
      <c r="L49" s="58">
        <f>RANK(K49,($K$26:$K$27,$K$33:$K$40,$K$46:$K$53))</f>
        <v>9</v>
      </c>
      <c r="M49" s="58">
        <f>((($J$3-8+$D$11+$C$16+$C$20+$G$11/2.5+$E$16/2.5+$E$20/2.5)-($J$4+$E$11+$D$16+$D$20+$G$11/3+$E$16/3+$E$20/3))*($B$7/100)+($J$4+$E$11+$D$16+$D$20+$G$11/3+$E$16/3+$E$20/3))*(1-IF((M$45-$F$49)&lt;0,0,M$45-$F$49)/100)*VLOOKUP($F$3,$B$108:$C$123,2,FALSE)</f>
        <v>746.23488</v>
      </c>
      <c r="N49" s="58">
        <f>RANK(M49,($M$26:$M$27,$M$33:$M$40,$M$46:$M$53))</f>
        <v>10</v>
      </c>
      <c r="O49" s="58">
        <f>((($J$3-8+$D$11+$C$16+$C$20+$G$11/2.5+$E$16/2.5+$E$20/2.5)-($J$4+$E$11+$D$16+$D$20+$G$11/3+$E$16/3+$E$20/3))*($B$7/100)+($J$4+$E$11+$D$16+$D$20+$G$11/3+$E$16/3+$E$20/3))*(1-IF((O$45-$F$49)&lt;0,0,O$45-$F$49)/100)*VLOOKUP($F$3,$B$108:$C$123,2,FALSE)</f>
        <v>648.0460799999998</v>
      </c>
      <c r="P49" s="58">
        <f>RANK(O49,($O$26:$O$27,$O$33:$O$40,$O$46:$O$53))</f>
        <v>13</v>
      </c>
      <c r="Q49" s="58">
        <f>((($J$3-8+$D$11+$C$16+$C$20+$G$11/2.5+$E$16/2.5+$E$20/2.5)-($J$4+$E$11+$D$16+$D$20+$G$11/3+$E$16/3+$E$20/3))*($B$7/100)+($J$4+$E$11+$D$16+$D$20+$G$11/3+$E$16/3+$E$20/3))*(1-IF((Q$45-$F$49)&lt;0,0,Q$45-$F$49)/100)*VLOOKUP($F$3,$B$108:$C$123,2,FALSE)</f>
        <v>549.8572800000001</v>
      </c>
      <c r="R49" s="58">
        <f>RANK(Q49,($Q$26:$Q$27,$Q$33:$Q$40,$Q$46:$Q$53))</f>
        <v>17</v>
      </c>
      <c r="S49" s="58">
        <f>((($J$3-8+$D$11+$C$16+$C$20+$G$11/2.5+$E$16/2.5+$E$20/2.5)-($J$4+$E$11+$D$16+$D$20+$G$11/3+$E$16/3+$E$20/3))*($B$7/100)+($J$4+$E$11+$D$16+$D$20+$G$11/3+$E$16/3+$E$20/3))*(1-IF((S$45-$F$49)&lt;0,0,S$45-$F$49)/100)*VLOOKUP($F$3,$B$108:$C$123,2,FALSE)</f>
        <v>451.66848</v>
      </c>
      <c r="T49" s="58">
        <f>RANK(S49,($S$26:$S$27,$S$33:$S$40,$S$46:$S$53))</f>
        <v>17</v>
      </c>
      <c r="U49" s="58">
        <f>((($J$3-8+$D$11+$C$16+$C$20+$G$11/2.5+$E$16/2.5+$E$20/2.5)-($J$4+$E$11+$D$16+$D$20+$G$11/3+$E$16/3+$E$20/3))*($B$7/100)+($J$4+$E$11+$D$16+$D$20+$G$11/3+$E$16/3+$E$20/3))*(1-IF((U$45-$F$49)&lt;0,0,U$45-$F$49)/100)*VLOOKUP($F$3,$B$108:$C$123,2,FALSE)</f>
        <v>353.47968</v>
      </c>
      <c r="V49" s="58">
        <f>RANK(U49,($U$26:$U$27,$U$33:$U$40,$U$46:$U$53))</f>
        <v>17</v>
      </c>
      <c r="W49" s="58">
        <f>((($J$3-8+$D$11+$C$16+$C$20+$G$11/2.5+$E$16/2.5+$E$20/2.5)-($J$4+$E$11+$D$16+$D$20+$G$11/3+$E$16/3+$E$20/3))*($B$7/100)+($J$4+$E$11+$D$16+$D$20+$G$11/3+$E$16/3+$E$20/3))*(1-IF((W$45-$F$49)&lt;0,0,W$45-$F$49)/100)*VLOOKUP($F$3,$B$108:$C$123,2,FALSE)</f>
        <v>255.29088</v>
      </c>
      <c r="X49" s="58">
        <f>RANK(W49,($W$26:$W$27,$W$33:$W$40,$W$46:$W$53))</f>
        <v>17</v>
      </c>
      <c r="Y49" s="58">
        <f>((($J$3-8+$D$11+$C$16+$C$20+$G$11/2.5+$E$16/2.5+$E$20/2.5)-($J$4+$E$11+$D$16+$D$20+$G$11/3+$E$16/3+$E$20/3))*($B$7/100)+($J$4+$E$11+$D$16+$D$20+$G$11/3+$E$16/3+$E$20/3))*(1-IF((Y$45-$F$49)&lt;0,0,Y$45-$F$49)/100)*VLOOKUP($F$3,$B$108:$C$123,2,FALSE)</f>
        <v>157.10208000000003</v>
      </c>
      <c r="Z49" s="58">
        <f>RANK(Y49,($Y$26:$Y$27,$Y$33:$Y$40,$Y$46:$Y$53))</f>
        <v>17</v>
      </c>
      <c r="AA49" s="58">
        <f>((($J$3-8+$D$11+$C$16+$C$20+$G$11/2.5+$E$16/2.5+$E$20/2.5)-($J$4+$E$11+$D$16+$D$20+$G$11/3+$E$16/3+$E$20/3))*($B$7/100)+($J$4+$E$11+$D$16+$D$20+$G$11/3+$E$16/3+$E$20/3))*(1-IF((AA$45-$F$49)&lt;0,0,AA$45-$F$49)/100)*VLOOKUP($F$3,$B$108:$C$123,2,FALSE)</f>
        <v>68.73215999999995</v>
      </c>
      <c r="AB49" s="59">
        <f>RANK(AA49,($AA$26:$AA$27,$AA$33:$AA$40,$AA$46:$AA$53))</f>
        <v>17</v>
      </c>
    </row>
    <row r="50" spans="1:28" ht="15" thickBot="1" thickTop="1">
      <c r="A50" s="27">
        <v>15</v>
      </c>
      <c r="B50" s="121" t="str">
        <f>B14&amp;B21&amp;$B$10</f>
        <v>シージクロコダイルナイトランス（248式）</v>
      </c>
      <c r="C50" s="121"/>
      <c r="D50" s="122"/>
      <c r="E50" s="33">
        <f>$F$10+F14+F21</f>
        <v>5</v>
      </c>
      <c r="F50" s="34">
        <f t="shared" si="1"/>
        <v>10</v>
      </c>
      <c r="G50" s="58">
        <f>((($J$3-8+$D$10+$C$14+$C$21+$G$10/2.5+$E$14/2.5+$E$21/2.5)-($J$4+$E$10+$D$14+$D$21+$G$10/3+$E$14/3+$E$21/3))*($B$7/100)+($J$4+$E$10+$D$14+$D$21+$G$10/3+$E$14/3+$E$21/3))*(1-IF((G$45-$F$50)&lt;0,0,G$45-$F$50)/100)*VLOOKUP($F$3,$B$108:$C$123,2,FALSE)</f>
        <v>924.6399999999999</v>
      </c>
      <c r="H50" s="58">
        <f>RANK(G50,($G$26:$G$27,$G$33:$G$40,$G$46:$G$53))</f>
        <v>11</v>
      </c>
      <c r="I50" s="58">
        <f>((($J$3-8+$D$10+$C$14+$C$21+$G$10/2.5+$E$14/2.5+$E$21/2.5)-($J$4+$E$10+$D$14+$D$21+$G$10/3+$E$14/3+$E$21/3))*($B$7/100)+($J$4+$E$10+$D$14+$D$21+$G$10/3+$E$14/3+$E$21/3))*(1-IF((I$45-$F$50)&lt;0,0,I$45-$F$50)/100)*VLOOKUP($F$3,$B$108:$C$123,2,FALSE)</f>
        <v>924.6399999999999</v>
      </c>
      <c r="J50" s="58">
        <f>RANK(I50,($I$26:$I$27,$I$33:$I$40,$I$46:$I$53))</f>
        <v>11</v>
      </c>
      <c r="K50" s="58">
        <f>((($J$3-8+$D$10+$C$14+$C$21+$G$10/2.5+$E$14/2.5+$E$21/2.5)-($J$4+$E$10+$D$14+$D$21+$G$10/3+$E$14/3+$E$21/3))*($B$7/100)+($J$4+$E$10+$D$14+$D$21+$G$10/3+$E$14/3+$E$21/3))*(1-IF((K$45-$F$50)&lt;0,0,K$45-$F$50)/100)*VLOOKUP($F$3,$B$108:$C$123,2,FALSE)</f>
        <v>832.176</v>
      </c>
      <c r="L50" s="58">
        <f>RANK(K50,($K$26:$K$27,$K$33:$K$40,$K$46:$K$53))</f>
        <v>13</v>
      </c>
      <c r="M50" s="58">
        <f>((($J$3-8+$D$10+$C$14+$C$21+$G$10/2.5+$E$14/2.5+$E$21/2.5)-($J$4+$E$10+$D$14+$D$21+$G$10/3+$E$14/3+$E$21/3))*($B$7/100)+($J$4+$E$10+$D$14+$D$21+$G$10/3+$E$14/3+$E$21/3))*(1-IF((M$45-$F$50)&lt;0,0,M$45-$F$50)/100)*VLOOKUP($F$3,$B$108:$C$123,2,FALSE)</f>
        <v>739.7120000000001</v>
      </c>
      <c r="N50" s="58">
        <f>RANK(M50,($M$26:$M$27,$M$33:$M$40,$M$46:$M$53))</f>
        <v>14</v>
      </c>
      <c r="O50" s="58">
        <f>((($J$3-8+$D$10+$C$14+$C$21+$G$10/2.5+$E$14/2.5+$E$21/2.5)-($J$4+$E$10+$D$14+$D$21+$G$10/3+$E$14/3+$E$21/3))*($B$7/100)+($J$4+$E$10+$D$14+$D$21+$G$10/3+$E$14/3+$E$21/3))*(1-IF((O$45-$F$50)&lt;0,0,O$45-$F$50)/100)*VLOOKUP($F$3,$B$108:$C$123,2,FALSE)</f>
        <v>647.2479999999998</v>
      </c>
      <c r="P50" s="58">
        <f>RANK(O50,($O$26:$O$27,$O$33:$O$40,$O$46:$O$53))</f>
        <v>14</v>
      </c>
      <c r="Q50" s="58">
        <f>((($J$3-8+$D$10+$C$14+$C$21+$G$10/2.5+$E$14/2.5+$E$21/2.5)-($J$4+$E$10+$D$14+$D$21+$G$10/3+$E$14/3+$E$21/3))*($B$7/100)+($J$4+$E$10+$D$14+$D$21+$G$10/3+$E$14/3+$E$21/3))*(1-IF((Q$45-$F$50)&lt;0,0,Q$45-$F$50)/100)*VLOOKUP($F$3,$B$108:$C$123,2,FALSE)</f>
        <v>554.7839999999999</v>
      </c>
      <c r="R50" s="58">
        <f>RANK(Q50,($Q$26:$Q$27,$Q$33:$Q$40,$Q$46:$Q$53))</f>
        <v>11</v>
      </c>
      <c r="S50" s="58">
        <f>((($J$3-8+$D$10+$C$14+$C$21+$G$10/2.5+$E$14/2.5+$E$21/2.5)-($J$4+$E$10+$D$14+$D$21+$G$10/3+$E$14/3+$E$21/3))*($B$7/100)+($J$4+$E$10+$D$14+$D$21+$G$10/3+$E$14/3+$E$21/3))*(1-IF((S$45-$F$50)&lt;0,0,S$45-$F$50)/100)*VLOOKUP($F$3,$B$108:$C$123,2,FALSE)</f>
        <v>462.31999999999994</v>
      </c>
      <c r="T50" s="58">
        <f>RANK(S50,($S$26:$S$27,$S$33:$S$40,$S$46:$S$53))</f>
        <v>11</v>
      </c>
      <c r="U50" s="58">
        <f>((($J$3-8+$D$10+$C$14+$C$21+$G$10/2.5+$E$14/2.5+$E$21/2.5)-($J$4+$E$10+$D$14+$D$21+$G$10/3+$E$14/3+$E$21/3))*($B$7/100)+($J$4+$E$10+$D$14+$D$21+$G$10/3+$E$14/3+$E$21/3))*(1-IF((U$45-$F$50)&lt;0,0,U$45-$F$50)/100)*VLOOKUP($F$3,$B$108:$C$123,2,FALSE)</f>
        <v>369.85600000000005</v>
      </c>
      <c r="V50" s="58">
        <f>RANK(U50,($U$26:$U$27,$U$33:$U$40,$U$46:$U$53))</f>
        <v>11</v>
      </c>
      <c r="W50" s="58">
        <f>((($J$3-8+$D$10+$C$14+$C$21+$G$10/2.5+$E$14/2.5+$E$21/2.5)-($J$4+$E$10+$D$14+$D$21+$G$10/3+$E$14/3+$E$21/3))*($B$7/100)+($J$4+$E$10+$D$14+$D$21+$G$10/3+$E$14/3+$E$21/3))*(1-IF((W$45-$F$50)&lt;0,0,W$45-$F$50)/100)*VLOOKUP($F$3,$B$108:$C$123,2,FALSE)</f>
        <v>277.392</v>
      </c>
      <c r="X50" s="58">
        <f>RANK(W50,($W$26:$W$27,$W$33:$W$40,$W$46:$W$53))</f>
        <v>10</v>
      </c>
      <c r="Y50" s="58">
        <f>((($J$3-8+$D$10+$C$14+$C$21+$G$10/2.5+$E$14/2.5+$E$21/2.5)-($J$4+$E$10+$D$14+$D$21+$G$10/3+$E$14/3+$E$21/3))*($B$7/100)+($J$4+$E$10+$D$14+$D$21+$G$10/3+$E$14/3+$E$21/3))*(1-IF((Y$45-$F$50)&lt;0,0,Y$45-$F$50)/100)*VLOOKUP($F$3,$B$108:$C$123,2,FALSE)</f>
        <v>184.92799999999994</v>
      </c>
      <c r="Z50" s="58">
        <f>RANK(Y50,($Y$26:$Y$27,$Y$33:$Y$40,$Y$46:$Y$53))</f>
        <v>10</v>
      </c>
      <c r="AA50" s="58">
        <f>((($J$3-8+$D$10+$C$14+$C$21+$G$10/2.5+$E$14/2.5+$E$21/2.5)-($J$4+$E$10+$D$14+$D$21+$G$10/3+$E$14/3+$E$21/3))*($B$7/100)+($J$4+$E$10+$D$14+$D$21+$G$10/3+$E$14/3+$E$21/3))*(1-IF((AA$45-$F$50)&lt;0,0,AA$45-$F$50)/100)*VLOOKUP($F$3,$B$108:$C$123,2,FALSE)</f>
        <v>101.71039999999998</v>
      </c>
      <c r="AB50" s="59">
        <f>RANK(AA50,($AA$26:$AA$27,$AA$33:$AA$40,$AA$46:$AA$53))</f>
        <v>10</v>
      </c>
    </row>
    <row r="51" spans="1:28" ht="15" thickBot="1" thickTop="1">
      <c r="A51" s="27">
        <v>16</v>
      </c>
      <c r="B51" s="121" t="str">
        <f>B14&amp;B21&amp;$B$11</f>
        <v>シージクロコダイルライオンクローランス（254式）</v>
      </c>
      <c r="C51" s="121"/>
      <c r="D51" s="122"/>
      <c r="E51" s="33">
        <f>$F$11+F14+F21</f>
        <v>3</v>
      </c>
      <c r="F51" s="34">
        <f t="shared" si="1"/>
        <v>6</v>
      </c>
      <c r="G51" s="58">
        <f>((($J$3-8+$D$11+$C$14+$C$21+$G$11/2.5+$E$14/2.5+$E$21/2.5)-($J$4+$E$11+$D$14+$D$21+$G$11/3+$E$14/3+$E$21/3))*($B$7/100)+($J$4+$E$11+$D$14+$D$21+$G$11/3+$E$14/3+$E$21/3))*(1-IF((G$45-$F$51)&lt;0,0,G$45-$F$51)/100)*VLOOKUP($F$3,$B$108:$C$123,2,FALSE)</f>
        <v>989.728</v>
      </c>
      <c r="H51" s="58">
        <f>RANK(G51,($G$26:$G$27,$G$33:$G$40,$G$46:$G$53))</f>
        <v>2</v>
      </c>
      <c r="I51" s="58">
        <f>((($J$3-8+$D$11+$C$14+$C$21+$G$11/2.5+$E$14/2.5+$E$21/2.5)-($J$4+$E$11+$D$14+$D$21+$G$11/3+$E$14/3+$E$21/3))*($B$7/100)+($J$4+$E$11+$D$14+$D$21+$G$11/3+$E$14/3+$E$21/3))*(1-IF((I$45-$F$51)&lt;0,0,I$45-$F$51)/100)*VLOOKUP($F$3,$B$108:$C$123,2,FALSE)</f>
        <v>950.1388799999999</v>
      </c>
      <c r="J51" s="58">
        <f>RANK(I51,($I$26:$I$27,$I$33:$I$40,$I$46:$I$53))</f>
        <v>3</v>
      </c>
      <c r="K51" s="58">
        <f>((($J$3-8+$D$11+$C$14+$C$21+$G$11/2.5+$E$14/2.5+$E$21/2.5)-($J$4+$E$11+$D$14+$D$21+$G$11/3+$E$14/3+$E$21/3))*($B$7/100)+($J$4+$E$11+$D$14+$D$21+$G$11/3+$E$14/3+$E$21/3))*(1-IF((K$45-$F$51)&lt;0,0,K$45-$F$51)/100)*VLOOKUP($F$3,$B$108:$C$123,2,FALSE)</f>
        <v>851.16608</v>
      </c>
      <c r="L51" s="58">
        <f>RANK(K51,($K$26:$K$27,$K$33:$K$40,$K$46:$K$53))</f>
        <v>4</v>
      </c>
      <c r="M51" s="58">
        <f>((($J$3-8+$D$11+$C$14+$C$21+$G$11/2.5+$E$14/2.5+$E$21/2.5)-($J$4+$E$11+$D$14+$D$21+$G$11/3+$E$14/3+$E$21/3))*($B$7/100)+($J$4+$E$11+$D$14+$D$21+$G$11/3+$E$14/3+$E$21/3))*(1-IF((M$45-$F$51)&lt;0,0,M$45-$F$51)/100)*VLOOKUP($F$3,$B$108:$C$123,2,FALSE)</f>
        <v>752.19328</v>
      </c>
      <c r="N51" s="58">
        <f>RANK(M51,($M$26:$M$27,$M$33:$M$40,$M$46:$M$53))</f>
        <v>8</v>
      </c>
      <c r="O51" s="58">
        <f>((($J$3-8+$D$11+$C$14+$C$21+$G$11/2.5+$E$14/2.5+$E$21/2.5)-($J$4+$E$11+$D$14+$D$21+$G$11/3+$E$14/3+$E$21/3))*($B$7/100)+($J$4+$E$11+$D$14+$D$21+$G$11/3+$E$14/3+$E$21/3))*(1-IF((O$45-$F$51)&lt;0,0,O$45-$F$51)/100)*VLOOKUP($F$3,$B$108:$C$123,2,FALSE)</f>
        <v>653.2204799999998</v>
      </c>
      <c r="P51" s="58">
        <f>RANK(O51,($O$26:$O$27,$O$33:$O$40,$O$46:$O$53))</f>
        <v>10</v>
      </c>
      <c r="Q51" s="58">
        <f>((($J$3-8+$D$11+$C$14+$C$21+$G$11/2.5+$E$14/2.5+$E$21/2.5)-($J$4+$E$11+$D$14+$D$21+$G$11/3+$E$14/3+$E$21/3))*($B$7/100)+($J$4+$E$11+$D$14+$D$21+$G$11/3+$E$14/3+$E$21/3))*(1-IF((Q$45-$F$51)&lt;0,0,Q$45-$F$51)/100)*VLOOKUP($F$3,$B$108:$C$123,2,FALSE)</f>
        <v>554.2476800000001</v>
      </c>
      <c r="R51" s="58">
        <f>RANK(Q51,($Q$26:$Q$27,$Q$33:$Q$40,$Q$46:$Q$53))</f>
        <v>13</v>
      </c>
      <c r="S51" s="58">
        <f>((($J$3-8+$D$11+$C$14+$C$21+$G$11/2.5+$E$14/2.5+$E$21/2.5)-($J$4+$E$11+$D$14+$D$21+$G$11/3+$E$14/3+$E$21/3))*($B$7/100)+($J$4+$E$11+$D$14+$D$21+$G$11/3+$E$14/3+$E$21/3))*(1-IF((S$45-$F$51)&lt;0,0,S$45-$F$51)/100)*VLOOKUP($F$3,$B$108:$C$123,2,FALSE)</f>
        <v>455.27487999999994</v>
      </c>
      <c r="T51" s="58">
        <f>RANK(S51,($S$26:$S$27,$S$33:$S$40,$S$46:$S$53))</f>
        <v>16</v>
      </c>
      <c r="U51" s="58">
        <f>((($J$3-8+$D$11+$C$14+$C$21+$G$11/2.5+$E$14/2.5+$E$21/2.5)-($J$4+$E$11+$D$14+$D$21+$G$11/3+$E$14/3+$E$21/3))*($B$7/100)+($J$4+$E$11+$D$14+$D$21+$G$11/3+$E$14/3+$E$21/3))*(1-IF((U$45-$F$51)&lt;0,0,U$45-$F$51)/100)*VLOOKUP($F$3,$B$108:$C$123,2,FALSE)</f>
        <v>356.30207999999993</v>
      </c>
      <c r="V51" s="58">
        <f>RANK(U51,($U$26:$U$27,$U$33:$U$40,$U$46:$U$53))</f>
        <v>16</v>
      </c>
      <c r="W51" s="58">
        <f>((($J$3-8+$D$11+$C$14+$C$21+$G$11/2.5+$E$14/2.5+$E$21/2.5)-($J$4+$E$11+$D$14+$D$21+$G$11/3+$E$14/3+$E$21/3))*($B$7/100)+($J$4+$E$11+$D$14+$D$21+$G$11/3+$E$14/3+$E$21/3))*(1-IF((W$45-$F$51)&lt;0,0,W$45-$F$51)/100)*VLOOKUP($F$3,$B$108:$C$123,2,FALSE)</f>
        <v>257.32928</v>
      </c>
      <c r="X51" s="58">
        <f>RANK(W51,($W$26:$W$27,$W$33:$W$40,$W$46:$W$53))</f>
        <v>16</v>
      </c>
      <c r="Y51" s="58">
        <f>((($J$3-8+$D$11+$C$14+$C$21+$G$11/2.5+$E$14/2.5+$E$21/2.5)-($J$4+$E$11+$D$14+$D$21+$G$11/3+$E$14/3+$E$21/3))*($B$7/100)+($J$4+$E$11+$D$14+$D$21+$G$11/3+$E$14/3+$E$21/3))*(1-IF((Y$45-$F$51)&lt;0,0,Y$45-$F$51)/100)*VLOOKUP($F$3,$B$108:$C$123,2,FALSE)</f>
        <v>158.35648</v>
      </c>
      <c r="Z51" s="58">
        <f>RANK(Y51,($Y$26:$Y$27,$Y$33:$Y$40,$Y$46:$Y$53))</f>
        <v>16</v>
      </c>
      <c r="AA51" s="58">
        <f>((($J$3-8+$D$11+$C$14+$C$21+$G$11/2.5+$E$14/2.5+$E$21/2.5)-($J$4+$E$11+$D$14+$D$21+$G$11/3+$E$14/3+$E$21/3))*($B$7/100)+($J$4+$E$11+$D$14+$D$21+$G$11/3+$E$14/3+$E$21/3))*(1-IF((AA$45-$F$51)&lt;0,0,AA$45-$F$51)/100)*VLOOKUP($F$3,$B$108:$C$123,2,FALSE)</f>
        <v>69.28095999999995</v>
      </c>
      <c r="AB51" s="59">
        <f>RANK(AA51,($AA$26:$AA$27,$AA$33:$AA$40,$AA$46:$AA$53))</f>
        <v>16</v>
      </c>
    </row>
    <row r="52" spans="1:28" ht="15" thickBot="1" thickTop="1">
      <c r="A52" s="27">
        <v>17</v>
      </c>
      <c r="B52" s="121" t="str">
        <f>B15&amp;B21&amp;$B$10</f>
        <v>ブラインドクロコダイルナイトランス（248式）</v>
      </c>
      <c r="C52" s="121"/>
      <c r="D52" s="122"/>
      <c r="E52" s="33">
        <f>$F$10+F15+F21</f>
        <v>6</v>
      </c>
      <c r="F52" s="34">
        <f t="shared" si="1"/>
        <v>12</v>
      </c>
      <c r="G52" s="58">
        <f>((($J$3-8+$D$10+$C$15+$C$21+$G$10/2.5+$E$15/2.5+$E$21/2.5)-($J$4+$E$10+$D$15+$D$21+$G$10/3+$E$15/3+$E$21/3))*($B$7/100)+($J$4+$E$10+$D$15+$D$21+$G$10/3+$E$15/3+$E$21/3))*(1-IF((G$45-$F$52)&lt;0,0,G$45-$F$52)/100)*VLOOKUP($F$3,$B$108:$C$123,2,FALSE)</f>
        <v>918.88</v>
      </c>
      <c r="H52" s="58">
        <f>RANK(G52,($G$26:$G$27,$G$33:$G$40,$G$46:$G$53))</f>
        <v>12</v>
      </c>
      <c r="I52" s="58">
        <f>((($J$3-8+$D$10+$C$15+$C$21+$G$10/2.5+$E$15/2.5+$E$21/2.5)-($J$4+$E$10+$D$15+$D$21+$G$10/3+$E$15/3+$E$21/3))*($B$7/100)+($J$4+$E$10+$D$15+$D$21+$G$10/3+$E$15/3+$E$21/3))*(1-IF((I$45-$F$52)&lt;0,0,I$45-$F$52)/100)*VLOOKUP($F$3,$B$108:$C$123,2,FALSE)</f>
        <v>918.88</v>
      </c>
      <c r="J52" s="58">
        <f>RANK(I52,($I$26:$I$27,$I$33:$I$40,$I$46:$I$53))</f>
        <v>12</v>
      </c>
      <c r="K52" s="58">
        <f>((($J$3-8+$D$10+$C$15+$C$21+$G$10/2.5+$E$15/2.5+$E$21/2.5)-($J$4+$E$10+$D$15+$D$21+$G$10/3+$E$15/3+$E$21/3))*($B$7/100)+($J$4+$E$10+$D$15+$D$21+$G$10/3+$E$15/3+$E$21/3))*(1-IF((K$45-$F$52)&lt;0,0,K$45-$F$52)/100)*VLOOKUP($F$3,$B$108:$C$123,2,FALSE)</f>
        <v>845.3696000000001</v>
      </c>
      <c r="L52" s="58">
        <f>RANK(K52,($K$26:$K$27,$K$33:$K$40,$K$46:$K$53))</f>
        <v>8</v>
      </c>
      <c r="M52" s="58">
        <f>((($J$3-8+$D$10+$C$15+$C$21+$G$10/2.5+$E$15/2.5+$E$21/2.5)-($J$4+$E$10+$D$15+$D$21+$G$10/3+$E$15/3+$E$21/3))*($B$7/100)+($J$4+$E$10+$D$15+$D$21+$G$10/3+$E$15/3+$E$21/3))*(1-IF((M$45-$F$52)&lt;0,0,M$45-$F$52)/100)*VLOOKUP($F$3,$B$108:$C$123,2,FALSE)</f>
        <v>753.4816</v>
      </c>
      <c r="N52" s="58">
        <f>RANK(M52,($M$26:$M$27,$M$33:$M$40,$M$46:$M$53))</f>
        <v>7</v>
      </c>
      <c r="O52" s="58">
        <f>((($J$3-8+$D$10+$C$15+$C$21+$G$10/2.5+$E$15/2.5+$E$21/2.5)-($J$4+$E$10+$D$15+$D$21+$G$10/3+$E$15/3+$E$21/3))*($B$7/100)+($J$4+$E$10+$D$15+$D$21+$G$10/3+$E$15/3+$E$21/3))*(1-IF((O$45-$F$52)&lt;0,0,O$45-$F$52)/100)*VLOOKUP($F$3,$B$108:$C$123,2,FALSE)</f>
        <v>661.5935999999999</v>
      </c>
      <c r="P52" s="58">
        <f>RANK(O52,($O$26:$O$27,$O$33:$O$40,$O$46:$O$53))</f>
        <v>4</v>
      </c>
      <c r="Q52" s="58">
        <f>((($J$3-8+$D$10+$C$15+$C$21+$G$10/2.5+$E$15/2.5+$E$21/2.5)-($J$4+$E$10+$D$15+$D$21+$G$10/3+$E$15/3+$E$21/3))*($B$7/100)+($J$4+$E$10+$D$15+$D$21+$G$10/3+$E$15/3+$E$21/3))*(1-IF((Q$45-$F$52)&lt;0,0,Q$45-$F$52)/100)*VLOOKUP($F$3,$B$108:$C$123,2,FALSE)</f>
        <v>569.7056</v>
      </c>
      <c r="R52" s="58">
        <f>RANK(Q52,($Q$26:$Q$27,$Q$33:$Q$40,$Q$46:$Q$53))</f>
        <v>5</v>
      </c>
      <c r="S52" s="58">
        <f>((($J$3-8+$D$10+$C$15+$C$21+$G$10/2.5+$E$15/2.5+$E$21/2.5)-($J$4+$E$10+$D$15+$D$21+$G$10/3+$E$15/3+$E$21/3))*($B$7/100)+($J$4+$E$10+$D$15+$D$21+$G$10/3+$E$15/3+$E$21/3))*(1-IF((S$45-$F$52)&lt;0,0,S$45-$F$52)/100)*VLOOKUP($F$3,$B$108:$C$123,2,FALSE)</f>
        <v>477.81759999999997</v>
      </c>
      <c r="T52" s="58">
        <f>RANK(S52,($S$26:$S$27,$S$33:$S$40,$S$46:$S$53))</f>
        <v>4</v>
      </c>
      <c r="U52" s="58">
        <f>((($J$3-8+$D$10+$C$15+$C$21+$G$10/2.5+$E$15/2.5+$E$21/2.5)-($J$4+$E$10+$D$15+$D$21+$G$10/3+$E$15/3+$E$21/3))*($B$7/100)+($J$4+$E$10+$D$15+$D$21+$G$10/3+$E$15/3+$E$21/3))*(1-IF((U$45-$F$52)&lt;0,0,U$45-$F$52)/100)*VLOOKUP($F$3,$B$108:$C$123,2,FALSE)</f>
        <v>385.92960000000005</v>
      </c>
      <c r="V52" s="58">
        <f>RANK(U52,($U$26:$U$27,$U$33:$U$40,$U$46:$U$53))</f>
        <v>5</v>
      </c>
      <c r="W52" s="58">
        <f>((($J$3-8+$D$10+$C$15+$C$21+$G$10/2.5+$E$15/2.5+$E$21/2.5)-($J$4+$E$10+$D$15+$D$21+$G$10/3+$E$15/3+$E$21/3))*($B$7/100)+($J$4+$E$10+$D$15+$D$21+$G$10/3+$E$15/3+$E$21/3))*(1-IF((W$45-$F$52)&lt;0,0,W$45-$F$52)/100)*VLOOKUP($F$3,$B$108:$C$123,2,FALSE)</f>
        <v>294.04159999999996</v>
      </c>
      <c r="X52" s="58">
        <f>RANK(W52,($W$26:$W$27,$W$33:$W$40,$W$46:$W$53))</f>
        <v>6</v>
      </c>
      <c r="Y52" s="58">
        <f>((($J$3-8+$D$10+$C$15+$C$21+$G$10/2.5+$E$15/2.5+$E$21/2.5)-($J$4+$E$10+$D$15+$D$21+$G$10/3+$E$15/3+$E$21/3))*($B$7/100)+($J$4+$E$10+$D$15+$D$21+$G$10/3+$E$15/3+$E$21/3))*(1-IF((Y$45-$F$52)&lt;0,0,Y$45-$F$52)/100)*VLOOKUP($F$3,$B$108:$C$123,2,FALSE)</f>
        <v>202.15359999999998</v>
      </c>
      <c r="Z52" s="58">
        <f>RANK(Y52,($Y$26:$Y$27,$Y$33:$Y$40,$Y$46:$Y$53))</f>
        <v>6</v>
      </c>
      <c r="AA52" s="58">
        <f>((($J$3-8+$D$10+$C$15+$C$21+$G$10/2.5+$E$15/2.5+$E$21/2.5)-($J$4+$E$10+$D$15+$D$21+$G$10/3+$E$15/3+$E$21/3))*($B$7/100)+($J$4+$E$10+$D$15+$D$21+$G$10/3+$E$15/3+$E$21/3))*(1-IF((AA$45-$F$52)&lt;0,0,AA$45-$F$52)/100)*VLOOKUP($F$3,$B$108:$C$123,2,FALSE)</f>
        <v>119.45439999999999</v>
      </c>
      <c r="AB52" s="59">
        <f>RANK(AA52,($AA$26:$AA$27,$AA$33:$AA$40,$AA$46:$AA$53))</f>
        <v>6</v>
      </c>
    </row>
    <row r="53" spans="1:28" ht="15" thickBot="1" thickTop="1">
      <c r="A53" s="28">
        <v>18</v>
      </c>
      <c r="B53" s="115" t="str">
        <f>B15&amp;B21&amp;$B$11</f>
        <v>ブラインドクロコダイルライオンクローランス（254式）</v>
      </c>
      <c r="C53" s="115"/>
      <c r="D53" s="116"/>
      <c r="E53" s="35">
        <f>$F$11+F15+F21</f>
        <v>4</v>
      </c>
      <c r="F53" s="36">
        <f t="shared" si="1"/>
        <v>8</v>
      </c>
      <c r="G53" s="60">
        <f>((($J$3-8+$D$11+$C$15+$C$21+$G$11/2.5+$E$15/2.5+$E$21/2.5)-($J$4+$E$11+$D$15+$D$21+$G$11/3+$E$15/3+$E$21/3))*($B$7/100)+($J$4+$E$11+$D$15+$D$21+$G$11/3+$E$15/3+$E$21/3))*(1-IF((G$45-$F$53)&lt;0,0,G$45-$F$53)/100)*VLOOKUP($F$3,$B$108:$C$123,2,FALSE)</f>
        <v>983.968</v>
      </c>
      <c r="H53" s="60">
        <f>RANK(G53,($G$26:$G$27,$G$33:$G$40,$G$46:$G$53))</f>
        <v>3</v>
      </c>
      <c r="I53" s="60">
        <f>((($J$3-8+$D$11+$C$15+$C$21+$G$11/2.5+$E$15/2.5+$E$21/2.5)-($J$4+$E$11+$D$15+$D$21+$G$11/3+$E$15/3+$E$21/3))*($B$7/100)+($J$4+$E$11+$D$15+$D$21+$G$11/3+$E$15/3+$E$21/3))*(1-IF((I$45-$F$53)&lt;0,0,I$45-$F$53)/100)*VLOOKUP($F$3,$B$108:$C$123,2,FALSE)</f>
        <v>964.28864</v>
      </c>
      <c r="J53" s="60">
        <f>RANK(I53,($I$26:$I$27,$I$33:$I$40,$I$46:$I$53))</f>
        <v>1</v>
      </c>
      <c r="K53" s="60">
        <f>((($J$3-8+$D$11+$C$15+$C$21+$G$11/2.5+$E$15/2.5+$E$21/2.5)-($J$4+$E$11+$D$15+$D$21+$G$11/3+$E$15/3+$E$21/3))*($B$7/100)+($J$4+$E$11+$D$15+$D$21+$G$11/3+$E$15/3+$E$21/3))*(1-IF((K$45-$F$53)&lt;0,0,K$45-$F$53)/100)*VLOOKUP($F$3,$B$108:$C$123,2,FALSE)</f>
        <v>865.89184</v>
      </c>
      <c r="L53" s="60">
        <f>RANK(K53,($K$26:$K$27,$K$33:$K$40,$K$46:$K$53))</f>
        <v>1</v>
      </c>
      <c r="M53" s="60">
        <f>((($J$3-8+$D$11+$C$15+$C$21+$G$11/2.5+$E$15/2.5+$E$21/2.5)-($J$4+$E$11+$D$15+$D$21+$G$11/3+$E$15/3+$E$21/3))*($B$7/100)+($J$4+$E$11+$D$15+$D$21+$G$11/3+$E$15/3+$E$21/3))*(1-IF((M$45-$F$53)&lt;0,0,M$45-$F$53)/100)*VLOOKUP($F$3,$B$108:$C$123,2,FALSE)</f>
        <v>767.49504</v>
      </c>
      <c r="N53" s="60">
        <f>RANK(M53,($M$26:$M$27,$M$33:$M$40,$M$46:$M$53))</f>
        <v>1</v>
      </c>
      <c r="O53" s="60">
        <f>((($J$3-8+$D$11+$C$15+$C$21+$G$11/2.5+$E$15/2.5+$E$21/2.5)-($J$4+$E$11+$D$15+$D$21+$G$11/3+$E$15/3+$E$21/3))*($B$7/100)+($J$4+$E$11+$D$15+$D$21+$G$11/3+$E$15/3+$E$21/3))*(1-IF((O$45-$F$53)&lt;0,0,O$45-$F$53)/100)*VLOOKUP($F$3,$B$108:$C$123,2,FALSE)</f>
        <v>669.0982399999999</v>
      </c>
      <c r="P53" s="60">
        <f>RANK(O53,($O$26:$O$27,$O$33:$O$40,$O$46:$O$53))</f>
        <v>1</v>
      </c>
      <c r="Q53" s="60">
        <f>((($J$3-8+$D$11+$C$15+$C$21+$G$11/2.5+$E$15/2.5+$E$21/2.5)-($J$4+$E$11+$D$15+$D$21+$G$11/3+$E$15/3+$E$21/3))*($B$7/100)+($J$4+$E$11+$D$15+$D$21+$G$11/3+$E$15/3+$E$21/3))*(1-IF((Q$45-$F$53)&lt;0,0,Q$45-$F$53)/100)*VLOOKUP($F$3,$B$108:$C$123,2,FALSE)</f>
        <v>570.70144</v>
      </c>
      <c r="R53" s="60">
        <f>RANK(Q53,($Q$26:$Q$27,$Q$33:$Q$40,$Q$46:$Q$53))</f>
        <v>3</v>
      </c>
      <c r="S53" s="60">
        <f>((($J$3-8+$D$11+$C$15+$C$21+$G$11/2.5+$E$15/2.5+$E$21/2.5)-($J$4+$E$11+$D$15+$D$21+$G$11/3+$E$15/3+$E$21/3))*($B$7/100)+($J$4+$E$11+$D$15+$D$21+$G$11/3+$E$15/3+$E$21/3))*(1-IF((S$45-$F$53)&lt;0,0,S$45-$F$53)/100)*VLOOKUP($F$3,$B$108:$C$123,2,FALSE)</f>
        <v>472.30463999999995</v>
      </c>
      <c r="T53" s="60">
        <f>RANK(S53,($S$26:$S$27,$S$33:$S$40,$S$46:$S$53))</f>
        <v>6</v>
      </c>
      <c r="U53" s="60">
        <f>((($J$3-8+$D$11+$C$15+$C$21+$G$11/2.5+$E$15/2.5+$E$21/2.5)-($J$4+$E$11+$D$15+$D$21+$G$11/3+$E$15/3+$E$21/3))*($B$7/100)+($J$4+$E$11+$D$15+$D$21+$G$11/3+$E$15/3+$E$21/3))*(1-IF((U$45-$F$53)&lt;0,0,U$45-$F$53)/100)*VLOOKUP($F$3,$B$108:$C$123,2,FALSE)</f>
        <v>373.90784</v>
      </c>
      <c r="V53" s="60">
        <f>RANK(U53,($U$26:$U$27,$U$33:$U$40,$U$46:$U$53))</f>
        <v>8</v>
      </c>
      <c r="W53" s="60">
        <f>((($J$3-8+$D$11+$C$15+$C$21+$G$11/2.5+$E$15/2.5+$E$21/2.5)-($J$4+$E$11+$D$15+$D$21+$G$11/3+$E$15/3+$E$21/3))*($B$7/100)+($J$4+$E$11+$D$15+$D$21+$G$11/3+$E$15/3+$E$21/3))*(1-IF((W$45-$F$53)&lt;0,0,W$45-$F$53)/100)*VLOOKUP($F$3,$B$108:$C$123,2,FALSE)</f>
        <v>275.51104000000004</v>
      </c>
      <c r="X53" s="60">
        <f>RANK(W53,($W$26:$W$27,$W$33:$W$40,$W$46:$W$53))</f>
        <v>11</v>
      </c>
      <c r="Y53" s="60">
        <f>((($J$3-8+$D$11+$C$15+$C$21+$G$11/2.5+$E$15/2.5+$E$21/2.5)-($J$4+$E$11+$D$15+$D$21+$G$11/3+$E$15/3+$E$21/3))*($B$7/100)+($J$4+$E$11+$D$15+$D$21+$G$11/3+$E$15/3+$E$21/3))*(1-IF((Y$45-$F$53)&lt;0,0,Y$45-$F$53)/100)*VLOOKUP($F$3,$B$108:$C$123,2,FALSE)</f>
        <v>177.11424000000002</v>
      </c>
      <c r="Z53" s="60">
        <f>RANK(Y53,($Y$26:$Y$27,$Y$33:$Y$40,$Y$46:$Y$53))</f>
        <v>12</v>
      </c>
      <c r="AA53" s="60">
        <f>((($J$3-8+$D$11+$C$15+$C$21+$G$11/2.5+$E$15/2.5+$E$21/2.5)-($J$4+$E$11+$D$15+$D$21+$G$11/3+$E$15/3+$E$21/3))*($B$7/100)+($J$4+$E$11+$D$15+$D$21+$G$11/3+$E$15/3+$E$21/3))*(1-IF((AA$45-$F$53)&lt;0,0,AA$45-$F$53)/100)*VLOOKUP($F$3,$B$108:$C$123,2,FALSE)</f>
        <v>88.55711999999997</v>
      </c>
      <c r="AB53" s="25">
        <f>RANK(AA53,($AA$26:$AA$27,$AA$33:$AA$40,$AA$46:$AA$53))</f>
        <v>12</v>
      </c>
    </row>
    <row r="54" spans="1:17" ht="13.5">
      <c r="A54" s="10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6" spans="2:7" ht="13.5">
      <c r="B56" s="140" t="s">
        <v>36</v>
      </c>
      <c r="C56" s="140"/>
      <c r="D56" s="140"/>
      <c r="E56" s="140"/>
      <c r="F56" s="140"/>
      <c r="G56" s="140"/>
    </row>
    <row r="57" spans="2:11" ht="13.5">
      <c r="B57" s="140" t="s">
        <v>37</v>
      </c>
      <c r="C57" s="140"/>
      <c r="D57" s="140"/>
      <c r="E57" s="140"/>
      <c r="F57" s="140"/>
      <c r="G57" s="140"/>
      <c r="H57" s="140"/>
      <c r="I57" s="140"/>
      <c r="J57" s="140"/>
      <c r="K57" s="140"/>
    </row>
    <row r="58" ht="13.5">
      <c r="B58" s="9" t="s">
        <v>45</v>
      </c>
    </row>
    <row r="59" ht="13.5">
      <c r="B59" t="s">
        <v>15</v>
      </c>
    </row>
    <row r="67" ht="14.25" thickBot="1"/>
    <row r="68" spans="2:4" ht="13.5">
      <c r="B68" s="137" t="s">
        <v>46</v>
      </c>
      <c r="C68" s="138"/>
      <c r="D68" s="139"/>
    </row>
    <row r="69" spans="2:4" ht="13.5">
      <c r="B69" s="15" t="s">
        <v>47</v>
      </c>
      <c r="C69" s="5" t="s">
        <v>24</v>
      </c>
      <c r="D69" s="12" t="s">
        <v>25</v>
      </c>
    </row>
    <row r="70" spans="2:4" ht="13.5">
      <c r="B70" s="15" t="s">
        <v>26</v>
      </c>
      <c r="C70" s="5">
        <v>0</v>
      </c>
      <c r="D70" s="12"/>
    </row>
    <row r="71" spans="2:4" ht="13.5">
      <c r="B71" s="15" t="s">
        <v>65</v>
      </c>
      <c r="C71" s="5">
        <v>2</v>
      </c>
      <c r="D71" s="12"/>
    </row>
    <row r="72" spans="2:4" ht="13.5">
      <c r="B72" s="15" t="s">
        <v>66</v>
      </c>
      <c r="C72" s="5">
        <v>3</v>
      </c>
      <c r="D72" s="12"/>
    </row>
    <row r="73" spans="2:4" ht="13.5">
      <c r="B73" s="15" t="s">
        <v>67</v>
      </c>
      <c r="C73" s="5">
        <v>4</v>
      </c>
      <c r="D73" s="12"/>
    </row>
    <row r="74" spans="2:4" ht="13.5">
      <c r="B74" s="15" t="s">
        <v>68</v>
      </c>
      <c r="C74" s="5">
        <v>5</v>
      </c>
      <c r="D74" s="12">
        <v>1</v>
      </c>
    </row>
    <row r="75" spans="2:4" ht="13.5">
      <c r="B75" s="15" t="s">
        <v>69</v>
      </c>
      <c r="C75" s="5">
        <v>6</v>
      </c>
      <c r="D75" s="12">
        <v>2</v>
      </c>
    </row>
    <row r="76" spans="2:4" ht="13.5">
      <c r="B76" s="15" t="s">
        <v>70</v>
      </c>
      <c r="C76" s="5">
        <v>7</v>
      </c>
      <c r="D76" s="12">
        <v>3</v>
      </c>
    </row>
    <row r="77" spans="2:4" ht="13.5">
      <c r="B77" s="15">
        <v>9</v>
      </c>
      <c r="C77" s="5">
        <v>10</v>
      </c>
      <c r="D77" s="12">
        <v>4</v>
      </c>
    </row>
    <row r="78" spans="2:4" ht="13.5">
      <c r="B78" s="15">
        <v>8</v>
      </c>
      <c r="C78" s="5">
        <v>12</v>
      </c>
      <c r="D78" s="12">
        <v>5</v>
      </c>
    </row>
    <row r="79" spans="2:4" ht="13.5">
      <c r="B79" s="15">
        <v>7</v>
      </c>
      <c r="C79" s="5">
        <v>14</v>
      </c>
      <c r="D79" s="12">
        <v>6</v>
      </c>
    </row>
    <row r="80" spans="2:4" ht="13.5">
      <c r="B80" s="15">
        <v>6</v>
      </c>
      <c r="C80" s="5">
        <v>16</v>
      </c>
      <c r="D80" s="12">
        <v>7</v>
      </c>
    </row>
    <row r="81" spans="2:4" ht="13.5">
      <c r="B81" s="15">
        <v>5</v>
      </c>
      <c r="C81" s="5">
        <v>19</v>
      </c>
      <c r="D81" s="12">
        <v>8</v>
      </c>
    </row>
    <row r="82" spans="2:4" ht="13.5">
      <c r="B82" s="15">
        <v>4</v>
      </c>
      <c r="C82" s="5">
        <v>20</v>
      </c>
      <c r="D82" s="12">
        <v>9</v>
      </c>
    </row>
    <row r="83" spans="2:4" ht="13.5">
      <c r="B83" s="15">
        <v>3</v>
      </c>
      <c r="C83" s="5">
        <v>21</v>
      </c>
      <c r="D83" s="12">
        <v>10</v>
      </c>
    </row>
    <row r="84" spans="2:4" ht="13.5">
      <c r="B84" s="15">
        <v>2</v>
      </c>
      <c r="C84" s="5">
        <v>22</v>
      </c>
      <c r="D84" s="12">
        <v>11</v>
      </c>
    </row>
    <row r="85" spans="2:4" ht="14.25" thickBot="1">
      <c r="B85" s="16">
        <v>1</v>
      </c>
      <c r="C85" s="6">
        <v>25</v>
      </c>
      <c r="D85" s="13">
        <v>12</v>
      </c>
    </row>
    <row r="86" ht="14.25" thickBot="1"/>
    <row r="87" spans="2:4" ht="13.5">
      <c r="B87" s="137" t="s">
        <v>71</v>
      </c>
      <c r="C87" s="139"/>
      <c r="D87" s="14"/>
    </row>
    <row r="88" spans="2:3" ht="13.5">
      <c r="B88" s="15" t="s">
        <v>72</v>
      </c>
      <c r="C88" s="12" t="s">
        <v>73</v>
      </c>
    </row>
    <row r="89" spans="2:3" ht="13.5">
      <c r="B89" s="15" t="s">
        <v>26</v>
      </c>
      <c r="C89" s="46">
        <v>0</v>
      </c>
    </row>
    <row r="90" spans="2:3" ht="13.5">
      <c r="B90" s="15" t="s">
        <v>65</v>
      </c>
      <c r="C90" s="46">
        <v>1</v>
      </c>
    </row>
    <row r="91" spans="2:3" ht="13.5">
      <c r="B91" s="15" t="s">
        <v>66</v>
      </c>
      <c r="C91" s="46">
        <v>1.1</v>
      </c>
    </row>
    <row r="92" spans="2:3" ht="13.5">
      <c r="B92" s="15" t="s">
        <v>67</v>
      </c>
      <c r="C92" s="46">
        <v>1.2</v>
      </c>
    </row>
    <row r="93" spans="2:3" ht="13.5">
      <c r="B93" s="15" t="s">
        <v>68</v>
      </c>
      <c r="C93" s="46">
        <v>1.3</v>
      </c>
    </row>
    <row r="94" spans="2:3" ht="13.5">
      <c r="B94" s="15" t="s">
        <v>69</v>
      </c>
      <c r="C94" s="46">
        <v>1.4</v>
      </c>
    </row>
    <row r="95" spans="2:3" ht="13.5">
      <c r="B95" s="15" t="s">
        <v>70</v>
      </c>
      <c r="C95" s="46">
        <v>1.5</v>
      </c>
    </row>
    <row r="96" spans="2:3" ht="13.5">
      <c r="B96" s="15">
        <v>9</v>
      </c>
      <c r="C96" s="46">
        <v>1.6</v>
      </c>
    </row>
    <row r="97" spans="2:3" ht="13.5">
      <c r="B97" s="15">
        <v>8</v>
      </c>
      <c r="C97" s="46">
        <v>1.7</v>
      </c>
    </row>
    <row r="98" spans="2:3" ht="13.5">
      <c r="B98" s="15">
        <v>7</v>
      </c>
      <c r="C98" s="46">
        <v>1.8</v>
      </c>
    </row>
    <row r="99" spans="2:3" ht="13.5">
      <c r="B99" s="15">
        <v>6</v>
      </c>
      <c r="C99" s="46">
        <v>1.9</v>
      </c>
    </row>
    <row r="100" spans="2:3" ht="13.5">
      <c r="B100" s="15">
        <v>5</v>
      </c>
      <c r="C100" s="46">
        <v>2</v>
      </c>
    </row>
    <row r="101" spans="2:3" ht="13.5">
      <c r="B101" s="15">
        <v>4</v>
      </c>
      <c r="C101" s="46">
        <v>2.1</v>
      </c>
    </row>
    <row r="102" spans="2:3" ht="13.5">
      <c r="B102" s="15">
        <v>3</v>
      </c>
      <c r="C102" s="46">
        <v>2.2</v>
      </c>
    </row>
    <row r="103" spans="2:3" ht="13.5">
      <c r="B103" s="15">
        <v>2</v>
      </c>
      <c r="C103" s="46">
        <v>2.3</v>
      </c>
    </row>
    <row r="104" spans="2:3" ht="14.25" thickBot="1">
      <c r="B104" s="16">
        <v>1</v>
      </c>
      <c r="C104" s="47">
        <v>2.5</v>
      </c>
    </row>
    <row r="105" ht="14.25" thickBot="1"/>
    <row r="106" spans="2:3" ht="13.5">
      <c r="B106" s="137" t="s">
        <v>74</v>
      </c>
      <c r="C106" s="139"/>
    </row>
    <row r="107" spans="2:3" ht="13.5">
      <c r="B107" s="15" t="s">
        <v>72</v>
      </c>
      <c r="C107" s="57" t="s">
        <v>59</v>
      </c>
    </row>
    <row r="108" spans="2:3" ht="13.5">
      <c r="B108" s="15" t="s">
        <v>26</v>
      </c>
      <c r="C108" s="46">
        <v>1.8</v>
      </c>
    </row>
    <row r="109" spans="2:3" ht="13.5">
      <c r="B109" s="15" t="s">
        <v>65</v>
      </c>
      <c r="C109" s="46">
        <v>2.4</v>
      </c>
    </row>
    <row r="110" spans="2:3" ht="13.5">
      <c r="B110" s="15" t="s">
        <v>66</v>
      </c>
      <c r="C110" s="46">
        <v>2.52</v>
      </c>
    </row>
    <row r="111" spans="2:3" ht="13.5">
      <c r="B111" s="15" t="s">
        <v>67</v>
      </c>
      <c r="C111" s="46">
        <v>2.64</v>
      </c>
    </row>
    <row r="112" spans="2:3" ht="13.5">
      <c r="B112" s="15" t="s">
        <v>68</v>
      </c>
      <c r="C112" s="46">
        <v>2.76</v>
      </c>
    </row>
    <row r="113" spans="2:3" ht="13.5">
      <c r="B113" s="15" t="s">
        <v>69</v>
      </c>
      <c r="C113" s="46">
        <v>2.88</v>
      </c>
    </row>
    <row r="114" spans="2:3" ht="13.5">
      <c r="B114" s="15" t="s">
        <v>70</v>
      </c>
      <c r="C114" s="46">
        <v>3</v>
      </c>
    </row>
    <row r="115" spans="2:3" ht="13.5">
      <c r="B115" s="15">
        <v>9</v>
      </c>
      <c r="C115" s="46">
        <v>3.6</v>
      </c>
    </row>
    <row r="116" spans="2:3" ht="13.5">
      <c r="B116" s="15">
        <v>8</v>
      </c>
      <c r="C116" s="46">
        <v>3.72</v>
      </c>
    </row>
    <row r="117" spans="2:3" ht="13.5">
      <c r="B117" s="15">
        <v>7</v>
      </c>
      <c r="C117" s="46">
        <v>3.84</v>
      </c>
    </row>
    <row r="118" spans="2:3" ht="13.5">
      <c r="B118" s="15">
        <v>6</v>
      </c>
      <c r="C118" s="46">
        <v>3.96</v>
      </c>
    </row>
    <row r="119" spans="2:3" ht="13.5">
      <c r="B119" s="15">
        <v>5</v>
      </c>
      <c r="C119" s="46">
        <v>4.8</v>
      </c>
    </row>
    <row r="120" spans="2:3" ht="13.5">
      <c r="B120" s="15">
        <v>4</v>
      </c>
      <c r="C120" s="46">
        <v>5.04</v>
      </c>
    </row>
    <row r="121" spans="2:3" ht="13.5">
      <c r="B121" s="15">
        <v>3</v>
      </c>
      <c r="C121" s="46">
        <v>5.28</v>
      </c>
    </row>
    <row r="122" spans="2:3" ht="13.5">
      <c r="B122" s="15">
        <v>2</v>
      </c>
      <c r="C122" s="46">
        <v>5.54</v>
      </c>
    </row>
    <row r="123" spans="2:3" ht="14.25" thickBot="1">
      <c r="B123" s="16">
        <v>1</v>
      </c>
      <c r="C123" s="47">
        <v>6</v>
      </c>
    </row>
  </sheetData>
  <sheetProtection sheet="1" objects="1" scenarios="1" selectLockedCells="1"/>
  <mergeCells count="93">
    <mergeCell ref="B23:E23"/>
    <mergeCell ref="G15:H15"/>
    <mergeCell ref="G16:H16"/>
    <mergeCell ref="G18:H18"/>
    <mergeCell ref="G11:H11"/>
    <mergeCell ref="I9:J9"/>
    <mergeCell ref="I10:J10"/>
    <mergeCell ref="I11:J11"/>
    <mergeCell ref="G14:H14"/>
    <mergeCell ref="K45:L45"/>
    <mergeCell ref="I45:J45"/>
    <mergeCell ref="B56:G56"/>
    <mergeCell ref="B48:D48"/>
    <mergeCell ref="B49:D49"/>
    <mergeCell ref="B46:D46"/>
    <mergeCell ref="F44:F45"/>
    <mergeCell ref="E44:E45"/>
    <mergeCell ref="A44:D45"/>
    <mergeCell ref="B47:D47"/>
    <mergeCell ref="AA32:AB32"/>
    <mergeCell ref="AA45:AB45"/>
    <mergeCell ref="Y45:Z45"/>
    <mergeCell ref="G44:AB44"/>
    <mergeCell ref="G45:H45"/>
    <mergeCell ref="W45:X45"/>
    <mergeCell ref="U45:V45"/>
    <mergeCell ref="S45:T45"/>
    <mergeCell ref="Q45:R45"/>
    <mergeCell ref="M45:N45"/>
    <mergeCell ref="AA25:AB25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I2:J2"/>
    <mergeCell ref="C7:D7"/>
    <mergeCell ref="A24:D25"/>
    <mergeCell ref="A31:D32"/>
    <mergeCell ref="E24:E25"/>
    <mergeCell ref="F24:F25"/>
    <mergeCell ref="E31:E32"/>
    <mergeCell ref="B30:D30"/>
    <mergeCell ref="B2:C2"/>
    <mergeCell ref="G21:H21"/>
    <mergeCell ref="B6:F6"/>
    <mergeCell ref="G9:H9"/>
    <mergeCell ref="G10:H10"/>
    <mergeCell ref="F31:F32"/>
    <mergeCell ref="B9:C9"/>
    <mergeCell ref="B10:C10"/>
    <mergeCell ref="G13:H13"/>
    <mergeCell ref="B11:C11"/>
    <mergeCell ref="G19:H19"/>
    <mergeCell ref="G20:H20"/>
    <mergeCell ref="B68:D68"/>
    <mergeCell ref="B50:D50"/>
    <mergeCell ref="B51:D51"/>
    <mergeCell ref="B52:D52"/>
    <mergeCell ref="B53:D53"/>
    <mergeCell ref="B57:K57"/>
    <mergeCell ref="B38:D38"/>
    <mergeCell ref="B39:D39"/>
    <mergeCell ref="B43:D43"/>
    <mergeCell ref="B33:D33"/>
    <mergeCell ref="B34:D34"/>
    <mergeCell ref="B35:D35"/>
    <mergeCell ref="B36:D36"/>
    <mergeCell ref="B37:D37"/>
    <mergeCell ref="B40:D40"/>
    <mergeCell ref="O25:P25"/>
    <mergeCell ref="Q25:R25"/>
    <mergeCell ref="S25:T25"/>
    <mergeCell ref="O45:P45"/>
    <mergeCell ref="G31:AB31"/>
    <mergeCell ref="I25:J25"/>
    <mergeCell ref="K25:L25"/>
    <mergeCell ref="U25:V25"/>
    <mergeCell ref="W25:X25"/>
    <mergeCell ref="Y25:Z25"/>
    <mergeCell ref="B87:C87"/>
    <mergeCell ref="D4:F4"/>
    <mergeCell ref="B106:C106"/>
    <mergeCell ref="M25:N25"/>
    <mergeCell ref="B26:D26"/>
    <mergeCell ref="B27:D27"/>
    <mergeCell ref="G32:H32"/>
    <mergeCell ref="G25:H25"/>
    <mergeCell ref="G24:AB24"/>
  </mergeCells>
  <conditionalFormatting sqref="H46:H53 H33:H40 H26:H27 J26:J27 J33:J40 J46:J53 L46:L53 L33:L40 L26:L27 N26:N27 AB46:AB53 R26:R27 T26:T27 V26:V27 X26:X27 Z26:Z27 AB26:AB27 N33:N40 N46:N53 P33:P40 R33:R40 T33:T40 V33:V40 X33:X40 Z33:Z40 AB33:AB40 P46:P53 R46:R53 T46:T53 V46:V53 X46:X53 Z46:Z53 P26:P2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B58" r:id="rId1" display="http://mabinogi.wikiwiki.jp/index.php?cmd=read&amp;page=%A5%B9%A5%C6%A1%BC%A5%BF%A5%B9%2F%A5%D0%A5%E9%A5%F3%A5%B9&amp;word=%A5%D0%A5%E9%A5%F3%A5%B9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</dc:creator>
  <cp:keywords/>
  <dc:description/>
  <cp:lastModifiedBy>TTT</cp:lastModifiedBy>
  <dcterms:created xsi:type="dcterms:W3CDTF">2012-07-27T05:37:31Z</dcterms:created>
  <dcterms:modified xsi:type="dcterms:W3CDTF">2012-08-01T23:01:55Z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